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66925"/>
  <mc:AlternateContent xmlns:mc="http://schemas.openxmlformats.org/markup-compatibility/2006">
    <mc:Choice Requires="x15">
      <x15ac:absPath xmlns:x15ac="http://schemas.microsoft.com/office/spreadsheetml/2010/11/ac" url="C:\Users\Clara Douzal\Dropbox (SDSN)\FABLE private\11. Publications\Policy Briefs\2022_10_FABLE Net Zero Brief\"/>
    </mc:Choice>
  </mc:AlternateContent>
  <xr:revisionPtr revIDLastSave="0" documentId="13_ncr:1_{C38834A9-C03E-445C-BBA2-9E2897CF5958}" xr6:coauthVersionLast="47" xr6:coauthVersionMax="47" xr10:uidLastSave="{00000000-0000-0000-0000-000000000000}"/>
  <bookViews>
    <workbookView xWindow="-120" yWindow="-120" windowWidth="29040" windowHeight="15720" activeTab="1" xr2:uid="{F5ACE7DA-F2E0-7647-8219-0A9ED243F149}"/>
  </bookViews>
  <sheets>
    <sheet name="Readme" sheetId="1" r:id="rId1"/>
    <sheet name="Assumptions and results" sheetId="2" r:id="rId2"/>
    <sheet name="Computation" sheetId="3" r:id="rId3"/>
    <sheet name="Data" sheetId="4"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O26" i="2" l="1"/>
  <c r="O27" i="2"/>
  <c r="O28" i="2"/>
  <c r="O29" i="2"/>
  <c r="O30" i="2"/>
  <c r="N26" i="2"/>
  <c r="N27" i="2"/>
  <c r="N28" i="2"/>
  <c r="N29" i="2"/>
  <c r="N30" i="2"/>
  <c r="M26" i="2"/>
  <c r="M27" i="2"/>
  <c r="M28" i="2"/>
  <c r="M29" i="2"/>
  <c r="M30" i="2"/>
  <c r="O25" i="2"/>
  <c r="N25" i="2"/>
  <c r="M25" i="2"/>
  <c r="AN7" i="4"/>
  <c r="AN8" i="4"/>
  <c r="AN9" i="4"/>
  <c r="AN10" i="4"/>
  <c r="AN11" i="4"/>
  <c r="AN12" i="4"/>
  <c r="AN13" i="4"/>
  <c r="AN14" i="4"/>
  <c r="AN15" i="4"/>
  <c r="AN16" i="4"/>
  <c r="AN17" i="4"/>
  <c r="AN18" i="4"/>
  <c r="AN19" i="4"/>
  <c r="AN20" i="4"/>
  <c r="AN21" i="4"/>
  <c r="AN22" i="4"/>
  <c r="AN23" i="4"/>
  <c r="AN24" i="4"/>
  <c r="AN25" i="4"/>
  <c r="AN26" i="4"/>
  <c r="AN27" i="4"/>
  <c r="AN28" i="4"/>
  <c r="AN29" i="4"/>
  <c r="AN30" i="4"/>
  <c r="AN31" i="4"/>
  <c r="AN32" i="4"/>
  <c r="AN33" i="4"/>
  <c r="AN34" i="4"/>
  <c r="AN35" i="4"/>
  <c r="AN36" i="4"/>
  <c r="AN37" i="4"/>
  <c r="AN38" i="4"/>
  <c r="AN39" i="4"/>
  <c r="AN40" i="4"/>
  <c r="AN41" i="4"/>
  <c r="AN42" i="4"/>
  <c r="AN43" i="4"/>
  <c r="AN44" i="4"/>
  <c r="AN45" i="4"/>
  <c r="AN46" i="4"/>
  <c r="AN47" i="4"/>
  <c r="AN48" i="4"/>
  <c r="AN49" i="4"/>
  <c r="AN50" i="4"/>
  <c r="AN51" i="4"/>
  <c r="AN52" i="4"/>
  <c r="AN53" i="4"/>
  <c r="AN54" i="4"/>
  <c r="AN55" i="4"/>
  <c r="AN56" i="4"/>
  <c r="AN57" i="4"/>
  <c r="AN58" i="4"/>
  <c r="AN59" i="4"/>
  <c r="AN60" i="4"/>
  <c r="AN61" i="4"/>
  <c r="AN62" i="4"/>
  <c r="AN63" i="4"/>
  <c r="AN64" i="4"/>
  <c r="AN65" i="4"/>
  <c r="AN66" i="4"/>
  <c r="AN67" i="4"/>
  <c r="AN68" i="4"/>
  <c r="AN69" i="4"/>
  <c r="AN70" i="4"/>
  <c r="AN71" i="4"/>
  <c r="AN72" i="4"/>
  <c r="AN73" i="4"/>
  <c r="AN74" i="4"/>
  <c r="AN75" i="4"/>
  <c r="AN76" i="4"/>
  <c r="AN77" i="4"/>
  <c r="AN78" i="4"/>
  <c r="AN79" i="4"/>
  <c r="AN80" i="4"/>
  <c r="AN81" i="4"/>
  <c r="AN82" i="4"/>
  <c r="AN83" i="4"/>
  <c r="AN84" i="4"/>
  <c r="AN85" i="4"/>
  <c r="AN86" i="4"/>
  <c r="AN87" i="4"/>
  <c r="AN88" i="4"/>
  <c r="AN89" i="4"/>
  <c r="AN90" i="4"/>
  <c r="AN91" i="4"/>
  <c r="AN92" i="4"/>
  <c r="AN93" i="4"/>
  <c r="AN94" i="4"/>
  <c r="AN95" i="4"/>
  <c r="AN96" i="4"/>
  <c r="AN97" i="4"/>
  <c r="AN98" i="4"/>
  <c r="AN99" i="4"/>
  <c r="AN100" i="4"/>
  <c r="AN101" i="4"/>
  <c r="AN102" i="4"/>
  <c r="AN103" i="4"/>
  <c r="AN104" i="4"/>
  <c r="AN105" i="4"/>
  <c r="AN106" i="4"/>
  <c r="AN107" i="4"/>
  <c r="AN108" i="4"/>
  <c r="AN109" i="4"/>
  <c r="AN110" i="4"/>
  <c r="AN111" i="4"/>
  <c r="AN112" i="4"/>
  <c r="AN113" i="4"/>
  <c r="AN114" i="4"/>
  <c r="AN115" i="4"/>
  <c r="AN116" i="4"/>
  <c r="AN117" i="4"/>
  <c r="AN118" i="4"/>
  <c r="AN119" i="4"/>
  <c r="AN120" i="4"/>
  <c r="AN121" i="4"/>
  <c r="AN122" i="4"/>
  <c r="AN123" i="4"/>
  <c r="AN124" i="4"/>
  <c r="AN125" i="4"/>
  <c r="AN126" i="4"/>
  <c r="AN127" i="4"/>
  <c r="AN128" i="4"/>
  <c r="AN129" i="4"/>
  <c r="AN130" i="4"/>
  <c r="AN131" i="4"/>
  <c r="AN132" i="4"/>
  <c r="AN133" i="4"/>
  <c r="AN134" i="4"/>
  <c r="AN135" i="4"/>
  <c r="AN136" i="4"/>
  <c r="AN137" i="4"/>
  <c r="AN138" i="4"/>
  <c r="AN139" i="4"/>
  <c r="AN140" i="4"/>
  <c r="AN141" i="4"/>
  <c r="AN142" i="4"/>
  <c r="AN143" i="4"/>
  <c r="AN144" i="4"/>
  <c r="AN145" i="4"/>
  <c r="AN146" i="4"/>
  <c r="AN147" i="4"/>
  <c r="AN148" i="4"/>
  <c r="AN149" i="4"/>
  <c r="AN150" i="4"/>
  <c r="AN151" i="4"/>
  <c r="AN152" i="4"/>
  <c r="AN153" i="4"/>
  <c r="AN154" i="4"/>
  <c r="AN155" i="4"/>
  <c r="AN156" i="4"/>
  <c r="AN157" i="4"/>
  <c r="AN158" i="4"/>
  <c r="AN159" i="4"/>
  <c r="AN160" i="4"/>
  <c r="AN161" i="4"/>
  <c r="AN162" i="4"/>
  <c r="AN163" i="4"/>
  <c r="AN164" i="4"/>
  <c r="AN165" i="4"/>
  <c r="AN166" i="4"/>
  <c r="AN167" i="4"/>
  <c r="AN168" i="4"/>
  <c r="AN169" i="4"/>
  <c r="AN170" i="4"/>
  <c r="AN171" i="4"/>
  <c r="AN172" i="4"/>
  <c r="AN173" i="4"/>
  <c r="AN174" i="4"/>
  <c r="AN175" i="4"/>
  <c r="AN176" i="4"/>
  <c r="AN177" i="4"/>
  <c r="AN178" i="4"/>
  <c r="AN179" i="4"/>
  <c r="AN180" i="4"/>
  <c r="AN181" i="4"/>
  <c r="AN182" i="4"/>
  <c r="AN183" i="4"/>
  <c r="AN184" i="4"/>
  <c r="AN185" i="4"/>
  <c r="AN186" i="4"/>
  <c r="AN187" i="4"/>
  <c r="AN188" i="4"/>
  <c r="AN189" i="4"/>
  <c r="AN190" i="4"/>
  <c r="AN191" i="4"/>
  <c r="AN192" i="4"/>
  <c r="AN193" i="4"/>
  <c r="AN194" i="4"/>
  <c r="AN195" i="4"/>
  <c r="AN196" i="4"/>
  <c r="AN197" i="4"/>
  <c r="AN198" i="4"/>
  <c r="AN199" i="4"/>
  <c r="AN200" i="4"/>
  <c r="AN201" i="4"/>
  <c r="AN202" i="4"/>
  <c r="AN203" i="4"/>
  <c r="AN204" i="4"/>
  <c r="AN205" i="4"/>
  <c r="AN206" i="4"/>
  <c r="AN207" i="4"/>
  <c r="AN208" i="4"/>
  <c r="AN209" i="4"/>
  <c r="AN210" i="4"/>
  <c r="AN211" i="4"/>
  <c r="AN212" i="4"/>
  <c r="AN213" i="4"/>
  <c r="AN214" i="4"/>
  <c r="AN215" i="4"/>
  <c r="AN216" i="4"/>
  <c r="AN217" i="4"/>
  <c r="AN218" i="4"/>
  <c r="AN219" i="4"/>
  <c r="AN220" i="4"/>
  <c r="AN221" i="4"/>
  <c r="AN222" i="4"/>
  <c r="AN223" i="4"/>
  <c r="AN224" i="4"/>
  <c r="AN225" i="4"/>
  <c r="AN226" i="4"/>
  <c r="AN227" i="4"/>
  <c r="AN228" i="4"/>
  <c r="AN229" i="4"/>
  <c r="AN230" i="4"/>
  <c r="AN231" i="4"/>
  <c r="AN232" i="4"/>
  <c r="AN233" i="4"/>
  <c r="AN234" i="4"/>
  <c r="AN235" i="4"/>
  <c r="AN236" i="4"/>
  <c r="AN237" i="4"/>
  <c r="AN238" i="4"/>
  <c r="AN239" i="4"/>
  <c r="AN240" i="4"/>
  <c r="AN241" i="4"/>
  <c r="AN242" i="4"/>
  <c r="AN243" i="4"/>
  <c r="AN244" i="4"/>
  <c r="AN245" i="4"/>
  <c r="AN246" i="4"/>
  <c r="AN247" i="4"/>
  <c r="AN248" i="4"/>
  <c r="AN249" i="4"/>
  <c r="AN250" i="4"/>
  <c r="AN251" i="4"/>
  <c r="AN252" i="4"/>
  <c r="AN253" i="4"/>
  <c r="AN254" i="4"/>
  <c r="AN255" i="4"/>
  <c r="AN256" i="4"/>
  <c r="AC6" i="3" l="1"/>
  <c r="AC7" i="3"/>
  <c r="AC8" i="3"/>
  <c r="AC9" i="3"/>
  <c r="AC10" i="3"/>
  <c r="AC11" i="3"/>
  <c r="AC12" i="3"/>
  <c r="AC13" i="3"/>
  <c r="AC14" i="3"/>
  <c r="AC15" i="3"/>
  <c r="AC16" i="3"/>
  <c r="AC17" i="3"/>
  <c r="AC18" i="3"/>
  <c r="AC19" i="3"/>
  <c r="AC20" i="3"/>
  <c r="AC21" i="3"/>
  <c r="AC22" i="3"/>
  <c r="AC23" i="3"/>
  <c r="AC24" i="3"/>
  <c r="AC25" i="3"/>
  <c r="AC26" i="3"/>
  <c r="AC27" i="3"/>
  <c r="AC28" i="3"/>
  <c r="AC29" i="3"/>
  <c r="AC30" i="3"/>
  <c r="AC31" i="3"/>
  <c r="AC32" i="3"/>
  <c r="AC33" i="3"/>
  <c r="AC34" i="3"/>
  <c r="AC35" i="3"/>
  <c r="AC36" i="3"/>
  <c r="AC37" i="3"/>
  <c r="AC38" i="3"/>
  <c r="AC39" i="3"/>
  <c r="AC40" i="3"/>
  <c r="AC41" i="3"/>
  <c r="AC42" i="3"/>
  <c r="AC43" i="3"/>
  <c r="AC44" i="3"/>
  <c r="AC45" i="3"/>
  <c r="AC46" i="3"/>
  <c r="AC47" i="3"/>
  <c r="AC48" i="3"/>
  <c r="AC49" i="3"/>
  <c r="AC50" i="3"/>
  <c r="AC51" i="3"/>
  <c r="AC52" i="3"/>
  <c r="AC53" i="3"/>
  <c r="AC54" i="3"/>
  <c r="AC55" i="3"/>
  <c r="AC56" i="3"/>
  <c r="AC57" i="3"/>
  <c r="AC58" i="3"/>
  <c r="AC59" i="3"/>
  <c r="AC60" i="3"/>
  <c r="AC61" i="3"/>
  <c r="AC62" i="3"/>
  <c r="AC63" i="3"/>
  <c r="AC64" i="3"/>
  <c r="AC65" i="3"/>
  <c r="AC66" i="3"/>
  <c r="AC67" i="3"/>
  <c r="AC68" i="3"/>
  <c r="AC69" i="3"/>
  <c r="AC70" i="3"/>
  <c r="AC71" i="3"/>
  <c r="AC72" i="3"/>
  <c r="AC73" i="3"/>
  <c r="AC74" i="3"/>
  <c r="AC75" i="3"/>
  <c r="AC76" i="3"/>
  <c r="AC77" i="3"/>
  <c r="AC78" i="3"/>
  <c r="AC79" i="3"/>
  <c r="AC80" i="3"/>
  <c r="AC81" i="3"/>
  <c r="AC82" i="3"/>
  <c r="AC83" i="3"/>
  <c r="AC84" i="3"/>
  <c r="AC85" i="3"/>
  <c r="AC86" i="3"/>
  <c r="AC87" i="3"/>
  <c r="AC88" i="3"/>
  <c r="AC89" i="3"/>
  <c r="AC90" i="3"/>
  <c r="AC91" i="3"/>
  <c r="AC92" i="3"/>
  <c r="AC93" i="3"/>
  <c r="AC94" i="3"/>
  <c r="AC95" i="3"/>
  <c r="AC96" i="3"/>
  <c r="AC97" i="3"/>
  <c r="AC98" i="3"/>
  <c r="AC99" i="3"/>
  <c r="AC100" i="3"/>
  <c r="AC101" i="3"/>
  <c r="AC102" i="3"/>
  <c r="AC103" i="3"/>
  <c r="AC104" i="3"/>
  <c r="AC105" i="3"/>
  <c r="AC106" i="3"/>
  <c r="AC107" i="3"/>
  <c r="AC108" i="3"/>
  <c r="AC109" i="3"/>
  <c r="AC110" i="3"/>
  <c r="AC111" i="3"/>
  <c r="AC112" i="3"/>
  <c r="AC113" i="3"/>
  <c r="AC114" i="3"/>
  <c r="AC115" i="3"/>
  <c r="AC116" i="3"/>
  <c r="AC117" i="3"/>
  <c r="AC118" i="3"/>
  <c r="AC119" i="3"/>
  <c r="AC120" i="3"/>
  <c r="AC121" i="3"/>
  <c r="AC122" i="3"/>
  <c r="AC123" i="3"/>
  <c r="AC124" i="3"/>
  <c r="AC125" i="3"/>
  <c r="AC126" i="3"/>
  <c r="AC127" i="3"/>
  <c r="AC128" i="3"/>
  <c r="AC129" i="3"/>
  <c r="AC130" i="3"/>
  <c r="AC131" i="3"/>
  <c r="AC132" i="3"/>
  <c r="AC133" i="3"/>
  <c r="AC134" i="3"/>
  <c r="AC135" i="3"/>
  <c r="AC136" i="3"/>
  <c r="AC137" i="3"/>
  <c r="AC138" i="3"/>
  <c r="AC139" i="3"/>
  <c r="AC140" i="3"/>
  <c r="AC141" i="3"/>
  <c r="AC142" i="3"/>
  <c r="AC143" i="3"/>
  <c r="AC144" i="3"/>
  <c r="AC145" i="3"/>
  <c r="AC146" i="3"/>
  <c r="AC147" i="3"/>
  <c r="AC148" i="3"/>
  <c r="AC149" i="3"/>
  <c r="AC150" i="3"/>
  <c r="AC151" i="3"/>
  <c r="AC152" i="3"/>
  <c r="AC153" i="3"/>
  <c r="AC154" i="3"/>
  <c r="AC155" i="3"/>
  <c r="AC156" i="3"/>
  <c r="AC157" i="3"/>
  <c r="AC158" i="3"/>
  <c r="AC159" i="3"/>
  <c r="AC160" i="3"/>
  <c r="AC161" i="3"/>
  <c r="AC162" i="3"/>
  <c r="AC163" i="3"/>
  <c r="AC164" i="3"/>
  <c r="AC165" i="3"/>
  <c r="AC166" i="3"/>
  <c r="AC167" i="3"/>
  <c r="AC168" i="3"/>
  <c r="AC169" i="3"/>
  <c r="AC170" i="3"/>
  <c r="AC171" i="3"/>
  <c r="AC172" i="3"/>
  <c r="AC173" i="3"/>
  <c r="AC174" i="3"/>
  <c r="AC175" i="3"/>
  <c r="AC176" i="3"/>
  <c r="AC177" i="3"/>
  <c r="AC178" i="3"/>
  <c r="AC179" i="3"/>
  <c r="AC180" i="3"/>
  <c r="AC181" i="3"/>
  <c r="AC182" i="3"/>
  <c r="AC183" i="3"/>
  <c r="AC184" i="3"/>
  <c r="AC185" i="3"/>
  <c r="AC186" i="3"/>
  <c r="AC187" i="3"/>
  <c r="AC188" i="3"/>
  <c r="AC189" i="3"/>
  <c r="AC190" i="3"/>
  <c r="AC191" i="3"/>
  <c r="AC192" i="3"/>
  <c r="AC193" i="3"/>
  <c r="AC194" i="3"/>
  <c r="AC195" i="3"/>
  <c r="AC196" i="3"/>
  <c r="AC197" i="3"/>
  <c r="AC198" i="3"/>
  <c r="AC199" i="3"/>
  <c r="AC200" i="3"/>
  <c r="AC201" i="3"/>
  <c r="AC202" i="3"/>
  <c r="AC203" i="3"/>
  <c r="AC204" i="3"/>
  <c r="AC205" i="3"/>
  <c r="AC206" i="3"/>
  <c r="AC207" i="3"/>
  <c r="AC208" i="3"/>
  <c r="AC209" i="3"/>
  <c r="AC210" i="3"/>
  <c r="AC211" i="3"/>
  <c r="AC212" i="3"/>
  <c r="AC213" i="3"/>
  <c r="AC214" i="3"/>
  <c r="AC215" i="3"/>
  <c r="AC216" i="3"/>
  <c r="AC217" i="3"/>
  <c r="AC218" i="3"/>
  <c r="AC219" i="3"/>
  <c r="AC220" i="3"/>
  <c r="AC221" i="3"/>
  <c r="AC222" i="3"/>
  <c r="AC223" i="3"/>
  <c r="AC224" i="3"/>
  <c r="AC225" i="3"/>
  <c r="AC226" i="3"/>
  <c r="AC227" i="3"/>
  <c r="AC228" i="3"/>
  <c r="AC229" i="3"/>
  <c r="AC230" i="3"/>
  <c r="AC231" i="3"/>
  <c r="AC232" i="3"/>
  <c r="AC233" i="3"/>
  <c r="AC234" i="3"/>
  <c r="AC235" i="3"/>
  <c r="AC236" i="3"/>
  <c r="AC237" i="3"/>
  <c r="AC238" i="3"/>
  <c r="AC239" i="3"/>
  <c r="AC240" i="3"/>
  <c r="AC241" i="3"/>
  <c r="AC242" i="3"/>
  <c r="AC243" i="3"/>
  <c r="AC244" i="3"/>
  <c r="AC245" i="3"/>
  <c r="AC246" i="3"/>
  <c r="AC247" i="3"/>
  <c r="AC248" i="3"/>
  <c r="AC249" i="3"/>
  <c r="AC250" i="3"/>
  <c r="AC251" i="3"/>
  <c r="AC252" i="3"/>
  <c r="AC253" i="3"/>
  <c r="AC254" i="3"/>
  <c r="AC255" i="3"/>
  <c r="AB6" i="3"/>
  <c r="AB7" i="3"/>
  <c r="AB8" i="3"/>
  <c r="AB9" i="3"/>
  <c r="AB10" i="3"/>
  <c r="AB11" i="3"/>
  <c r="AB12" i="3"/>
  <c r="AB13" i="3"/>
  <c r="AB14" i="3"/>
  <c r="AB15" i="3"/>
  <c r="AB16" i="3"/>
  <c r="AB17" i="3"/>
  <c r="AB18" i="3"/>
  <c r="AB19" i="3"/>
  <c r="AB20" i="3"/>
  <c r="AB21" i="3"/>
  <c r="AB22" i="3"/>
  <c r="AB23" i="3"/>
  <c r="AB24" i="3"/>
  <c r="AB25" i="3"/>
  <c r="AB26" i="3"/>
  <c r="AB27" i="3"/>
  <c r="AB28" i="3"/>
  <c r="AB29" i="3"/>
  <c r="AB30" i="3"/>
  <c r="AB31" i="3"/>
  <c r="AB32" i="3"/>
  <c r="AB33" i="3"/>
  <c r="AB34" i="3"/>
  <c r="AB35" i="3"/>
  <c r="AB36" i="3"/>
  <c r="AB37" i="3"/>
  <c r="AB38" i="3"/>
  <c r="AB39" i="3"/>
  <c r="AB40" i="3"/>
  <c r="AB41" i="3"/>
  <c r="AB42" i="3"/>
  <c r="AB43" i="3"/>
  <c r="AB44" i="3"/>
  <c r="AB45" i="3"/>
  <c r="AB46" i="3"/>
  <c r="AB47" i="3"/>
  <c r="AB48" i="3"/>
  <c r="AB49" i="3"/>
  <c r="AB50" i="3"/>
  <c r="AG50" i="3" s="1"/>
  <c r="AB51" i="3"/>
  <c r="AB52" i="3"/>
  <c r="AB53" i="3"/>
  <c r="AB54" i="3"/>
  <c r="AB55" i="3"/>
  <c r="AB56" i="3"/>
  <c r="AB57" i="3"/>
  <c r="AB58" i="3"/>
  <c r="AB59" i="3"/>
  <c r="AB60" i="3"/>
  <c r="AB61" i="3"/>
  <c r="AB62" i="3"/>
  <c r="AB63" i="3"/>
  <c r="AB64" i="3"/>
  <c r="AB65" i="3"/>
  <c r="AB66" i="3"/>
  <c r="AB67" i="3"/>
  <c r="AB68" i="3"/>
  <c r="AB69" i="3"/>
  <c r="AB70" i="3"/>
  <c r="AB71" i="3"/>
  <c r="AB72" i="3"/>
  <c r="AB73" i="3"/>
  <c r="AB74" i="3"/>
  <c r="AB75" i="3"/>
  <c r="AB76" i="3"/>
  <c r="AB77" i="3"/>
  <c r="AB78" i="3"/>
  <c r="AB79" i="3"/>
  <c r="AB80" i="3"/>
  <c r="AB81" i="3"/>
  <c r="AB82" i="3"/>
  <c r="AB83" i="3"/>
  <c r="AB84" i="3"/>
  <c r="AB85" i="3"/>
  <c r="AB86" i="3"/>
  <c r="AB87" i="3"/>
  <c r="AB88" i="3"/>
  <c r="AB89" i="3"/>
  <c r="AB90" i="3"/>
  <c r="AB91" i="3"/>
  <c r="AB92" i="3"/>
  <c r="AB93" i="3"/>
  <c r="AB94" i="3"/>
  <c r="AB95" i="3"/>
  <c r="AB96" i="3"/>
  <c r="AB97" i="3"/>
  <c r="AB98" i="3"/>
  <c r="AB99" i="3"/>
  <c r="AB100" i="3"/>
  <c r="AB101" i="3"/>
  <c r="AB102" i="3"/>
  <c r="AB103" i="3"/>
  <c r="AB104" i="3"/>
  <c r="AB105" i="3"/>
  <c r="AB106" i="3"/>
  <c r="AB107" i="3"/>
  <c r="AB108" i="3"/>
  <c r="AB109" i="3"/>
  <c r="AB110" i="3"/>
  <c r="AB111" i="3"/>
  <c r="AB112" i="3"/>
  <c r="AB113" i="3"/>
  <c r="AB114" i="3"/>
  <c r="AB115" i="3"/>
  <c r="AB116" i="3"/>
  <c r="AB117" i="3"/>
  <c r="AB118" i="3"/>
  <c r="AB119" i="3"/>
  <c r="AB120" i="3"/>
  <c r="AB121" i="3"/>
  <c r="AB122" i="3"/>
  <c r="AB123" i="3"/>
  <c r="AB124" i="3"/>
  <c r="AB125" i="3"/>
  <c r="AB126" i="3"/>
  <c r="AB127" i="3"/>
  <c r="AB128" i="3"/>
  <c r="AB129" i="3"/>
  <c r="AB130" i="3"/>
  <c r="AB131" i="3"/>
  <c r="AB132" i="3"/>
  <c r="AB133" i="3"/>
  <c r="AB134" i="3"/>
  <c r="AB135" i="3"/>
  <c r="AB136" i="3"/>
  <c r="AB137" i="3"/>
  <c r="AB138" i="3"/>
  <c r="AB139" i="3"/>
  <c r="AB140" i="3"/>
  <c r="AB141" i="3"/>
  <c r="AB142" i="3"/>
  <c r="AB143" i="3"/>
  <c r="AB144" i="3"/>
  <c r="AB145" i="3"/>
  <c r="AB146" i="3"/>
  <c r="AB147" i="3"/>
  <c r="AB148" i="3"/>
  <c r="AB149" i="3"/>
  <c r="AB150" i="3"/>
  <c r="AB151" i="3"/>
  <c r="AB152" i="3"/>
  <c r="AB153" i="3"/>
  <c r="AB154" i="3"/>
  <c r="AB155" i="3"/>
  <c r="AB156" i="3"/>
  <c r="AB157" i="3"/>
  <c r="AB158" i="3"/>
  <c r="AB159" i="3"/>
  <c r="AB160" i="3"/>
  <c r="AB161" i="3"/>
  <c r="AB162" i="3"/>
  <c r="AB163" i="3"/>
  <c r="AB164" i="3"/>
  <c r="AB165" i="3"/>
  <c r="AB166" i="3"/>
  <c r="AB167" i="3"/>
  <c r="AB168" i="3"/>
  <c r="AB169" i="3"/>
  <c r="AB170" i="3"/>
  <c r="AB171" i="3"/>
  <c r="AB172" i="3"/>
  <c r="AB173" i="3"/>
  <c r="AB174" i="3"/>
  <c r="AB175" i="3"/>
  <c r="AB176" i="3"/>
  <c r="AB177" i="3"/>
  <c r="AB178" i="3"/>
  <c r="AB179" i="3"/>
  <c r="AB180" i="3"/>
  <c r="AB181" i="3"/>
  <c r="AB182" i="3"/>
  <c r="AB183" i="3"/>
  <c r="AB184" i="3"/>
  <c r="AB185" i="3"/>
  <c r="AB186" i="3"/>
  <c r="AB187" i="3"/>
  <c r="AB188" i="3"/>
  <c r="AB189" i="3"/>
  <c r="AB190" i="3"/>
  <c r="AB191" i="3"/>
  <c r="AB192" i="3"/>
  <c r="AB193" i="3"/>
  <c r="AB194" i="3"/>
  <c r="AB195" i="3"/>
  <c r="AB196" i="3"/>
  <c r="AB197" i="3"/>
  <c r="AB198" i="3"/>
  <c r="AB199" i="3"/>
  <c r="AB200" i="3"/>
  <c r="AB201" i="3"/>
  <c r="AB202" i="3"/>
  <c r="AB203" i="3"/>
  <c r="AB204" i="3"/>
  <c r="AB205" i="3"/>
  <c r="AB206" i="3"/>
  <c r="AB207" i="3"/>
  <c r="AB208" i="3"/>
  <c r="AB209" i="3"/>
  <c r="AB210" i="3"/>
  <c r="AB211" i="3"/>
  <c r="AB212" i="3"/>
  <c r="AB213" i="3"/>
  <c r="AB214" i="3"/>
  <c r="AB215" i="3"/>
  <c r="AB216" i="3"/>
  <c r="AB217" i="3"/>
  <c r="AB218" i="3"/>
  <c r="AB219" i="3"/>
  <c r="AB220" i="3"/>
  <c r="AB221" i="3"/>
  <c r="AB222" i="3"/>
  <c r="AB223" i="3"/>
  <c r="AB224" i="3"/>
  <c r="AB225" i="3"/>
  <c r="AB226" i="3"/>
  <c r="AB227" i="3"/>
  <c r="AB228" i="3"/>
  <c r="AB229" i="3"/>
  <c r="AB230" i="3"/>
  <c r="AB231" i="3"/>
  <c r="AB232" i="3"/>
  <c r="AB233" i="3"/>
  <c r="AB234" i="3"/>
  <c r="AB235" i="3"/>
  <c r="AB236" i="3"/>
  <c r="AB237" i="3"/>
  <c r="AB238" i="3"/>
  <c r="AB239" i="3"/>
  <c r="AB240" i="3"/>
  <c r="AB241" i="3"/>
  <c r="AB242" i="3"/>
  <c r="AB243" i="3"/>
  <c r="AB244" i="3"/>
  <c r="AB245" i="3"/>
  <c r="AB246" i="3"/>
  <c r="AB247" i="3"/>
  <c r="AB248" i="3"/>
  <c r="AB249" i="3"/>
  <c r="AB250" i="3"/>
  <c r="AB251" i="3"/>
  <c r="AB252" i="3"/>
  <c r="AB253" i="3"/>
  <c r="AB254" i="3"/>
  <c r="AB255" i="3"/>
  <c r="AA6" i="3"/>
  <c r="AA7" i="3"/>
  <c r="AA8" i="3"/>
  <c r="AA9" i="3"/>
  <c r="AA10" i="3"/>
  <c r="AA11" i="3"/>
  <c r="AA12" i="3"/>
  <c r="AA13" i="3"/>
  <c r="AA14" i="3"/>
  <c r="AA15" i="3"/>
  <c r="AA16" i="3"/>
  <c r="AA17" i="3"/>
  <c r="AA18" i="3"/>
  <c r="AA19" i="3"/>
  <c r="AA20" i="3"/>
  <c r="AA21" i="3"/>
  <c r="AA22" i="3"/>
  <c r="AA23" i="3"/>
  <c r="AA24" i="3"/>
  <c r="AA25" i="3"/>
  <c r="AA26" i="3"/>
  <c r="AA27" i="3"/>
  <c r="AA28" i="3"/>
  <c r="AA29" i="3"/>
  <c r="AA30" i="3"/>
  <c r="AA31" i="3"/>
  <c r="AA32" i="3"/>
  <c r="AA33" i="3"/>
  <c r="AA34" i="3"/>
  <c r="AA35" i="3"/>
  <c r="AA36" i="3"/>
  <c r="AA37" i="3"/>
  <c r="AA38" i="3"/>
  <c r="AA39" i="3"/>
  <c r="AA40" i="3"/>
  <c r="AA41" i="3"/>
  <c r="AA42" i="3"/>
  <c r="AA43" i="3"/>
  <c r="AA44" i="3"/>
  <c r="AA45" i="3"/>
  <c r="AA46" i="3"/>
  <c r="AA47" i="3"/>
  <c r="AA48" i="3"/>
  <c r="AA49" i="3"/>
  <c r="AA50" i="3"/>
  <c r="AF50" i="3" s="1"/>
  <c r="AA51" i="3"/>
  <c r="AA52" i="3"/>
  <c r="AA53" i="3"/>
  <c r="AA54" i="3"/>
  <c r="AA55" i="3"/>
  <c r="AA56" i="3"/>
  <c r="AA57" i="3"/>
  <c r="AA58" i="3"/>
  <c r="AA59" i="3"/>
  <c r="AA60" i="3"/>
  <c r="AA61" i="3"/>
  <c r="AA62" i="3"/>
  <c r="AA63" i="3"/>
  <c r="AA64" i="3"/>
  <c r="AA65" i="3"/>
  <c r="AA66" i="3"/>
  <c r="AA67" i="3"/>
  <c r="AA68" i="3"/>
  <c r="AA69" i="3"/>
  <c r="AA70" i="3"/>
  <c r="AA71" i="3"/>
  <c r="AA72" i="3"/>
  <c r="AA73" i="3"/>
  <c r="AA74" i="3"/>
  <c r="AA75" i="3"/>
  <c r="AA76" i="3"/>
  <c r="AA77" i="3"/>
  <c r="AA78" i="3"/>
  <c r="AA79" i="3"/>
  <c r="AA80" i="3"/>
  <c r="AA81" i="3"/>
  <c r="AA82" i="3"/>
  <c r="AA83" i="3"/>
  <c r="AA84" i="3"/>
  <c r="AA85" i="3"/>
  <c r="AA86" i="3"/>
  <c r="AA87" i="3"/>
  <c r="AA88" i="3"/>
  <c r="AA89" i="3"/>
  <c r="AA90" i="3"/>
  <c r="AA91" i="3"/>
  <c r="AA92" i="3"/>
  <c r="AA93" i="3"/>
  <c r="AA94" i="3"/>
  <c r="AA95" i="3"/>
  <c r="AA96" i="3"/>
  <c r="AA97" i="3"/>
  <c r="AA98" i="3"/>
  <c r="AA99" i="3"/>
  <c r="AA100" i="3"/>
  <c r="AA101" i="3"/>
  <c r="AA102" i="3"/>
  <c r="AA103" i="3"/>
  <c r="AA104" i="3"/>
  <c r="AA105" i="3"/>
  <c r="AA106" i="3"/>
  <c r="AA107" i="3"/>
  <c r="AA108" i="3"/>
  <c r="AA109" i="3"/>
  <c r="AA110" i="3"/>
  <c r="AA111" i="3"/>
  <c r="AA112" i="3"/>
  <c r="AA113" i="3"/>
  <c r="AA114" i="3"/>
  <c r="AA115" i="3"/>
  <c r="AA116" i="3"/>
  <c r="AA117" i="3"/>
  <c r="AA118" i="3"/>
  <c r="AA119" i="3"/>
  <c r="AA120" i="3"/>
  <c r="AA121" i="3"/>
  <c r="AA122" i="3"/>
  <c r="AA123" i="3"/>
  <c r="AA124" i="3"/>
  <c r="AA125" i="3"/>
  <c r="AA126" i="3"/>
  <c r="AA127" i="3"/>
  <c r="AA128" i="3"/>
  <c r="AA129" i="3"/>
  <c r="AA130" i="3"/>
  <c r="AA131" i="3"/>
  <c r="AA132" i="3"/>
  <c r="AA133" i="3"/>
  <c r="AA134" i="3"/>
  <c r="AA135" i="3"/>
  <c r="AA136" i="3"/>
  <c r="AA137" i="3"/>
  <c r="AA138" i="3"/>
  <c r="AA139" i="3"/>
  <c r="AA140" i="3"/>
  <c r="AA141" i="3"/>
  <c r="AA142" i="3"/>
  <c r="AA143" i="3"/>
  <c r="AA144" i="3"/>
  <c r="AA145" i="3"/>
  <c r="AA146" i="3"/>
  <c r="AA147" i="3"/>
  <c r="AA148" i="3"/>
  <c r="AA149" i="3"/>
  <c r="AA150" i="3"/>
  <c r="AA151" i="3"/>
  <c r="AA152" i="3"/>
  <c r="AA153" i="3"/>
  <c r="AA154" i="3"/>
  <c r="AA155" i="3"/>
  <c r="AA156" i="3"/>
  <c r="AA157" i="3"/>
  <c r="AA158" i="3"/>
  <c r="AA159" i="3"/>
  <c r="AA160" i="3"/>
  <c r="AA161" i="3"/>
  <c r="AA162" i="3"/>
  <c r="AA163" i="3"/>
  <c r="AA164" i="3"/>
  <c r="AA165" i="3"/>
  <c r="AA166" i="3"/>
  <c r="AA167" i="3"/>
  <c r="AA168" i="3"/>
  <c r="AA169" i="3"/>
  <c r="AA170" i="3"/>
  <c r="AA171" i="3"/>
  <c r="AA172" i="3"/>
  <c r="AA173" i="3"/>
  <c r="AA174" i="3"/>
  <c r="AA175" i="3"/>
  <c r="AA176" i="3"/>
  <c r="AA177" i="3"/>
  <c r="AA178" i="3"/>
  <c r="AA179" i="3"/>
  <c r="AA180" i="3"/>
  <c r="AA181" i="3"/>
  <c r="AA182" i="3"/>
  <c r="AA183" i="3"/>
  <c r="AA184" i="3"/>
  <c r="AA185" i="3"/>
  <c r="AA186" i="3"/>
  <c r="AA187" i="3"/>
  <c r="AA188" i="3"/>
  <c r="AA189" i="3"/>
  <c r="AA190" i="3"/>
  <c r="AA191" i="3"/>
  <c r="AA192" i="3"/>
  <c r="AA193" i="3"/>
  <c r="AA194" i="3"/>
  <c r="AA195" i="3"/>
  <c r="AA196" i="3"/>
  <c r="AA197" i="3"/>
  <c r="AA198" i="3"/>
  <c r="AA199" i="3"/>
  <c r="AA200" i="3"/>
  <c r="AA201" i="3"/>
  <c r="AA202" i="3"/>
  <c r="AA203" i="3"/>
  <c r="AA204" i="3"/>
  <c r="AA205" i="3"/>
  <c r="AA206" i="3"/>
  <c r="AA207" i="3"/>
  <c r="AA208" i="3"/>
  <c r="AA209" i="3"/>
  <c r="AA210" i="3"/>
  <c r="AA211" i="3"/>
  <c r="AA212" i="3"/>
  <c r="AA213" i="3"/>
  <c r="AA214" i="3"/>
  <c r="AA215" i="3"/>
  <c r="AA216" i="3"/>
  <c r="AA217" i="3"/>
  <c r="AA218" i="3"/>
  <c r="AA219" i="3"/>
  <c r="AA220" i="3"/>
  <c r="AA221" i="3"/>
  <c r="AA222" i="3"/>
  <c r="AA223" i="3"/>
  <c r="AA224" i="3"/>
  <c r="AA225" i="3"/>
  <c r="AA226" i="3"/>
  <c r="AA227" i="3"/>
  <c r="AA228" i="3"/>
  <c r="AA229" i="3"/>
  <c r="AA230" i="3"/>
  <c r="AA231" i="3"/>
  <c r="AA232" i="3"/>
  <c r="AA233" i="3"/>
  <c r="AA234" i="3"/>
  <c r="AA235" i="3"/>
  <c r="AA236" i="3"/>
  <c r="AA237" i="3"/>
  <c r="AA238" i="3"/>
  <c r="AA239" i="3"/>
  <c r="AA240" i="3"/>
  <c r="AA241" i="3"/>
  <c r="AA242" i="3"/>
  <c r="AA243" i="3"/>
  <c r="AA244" i="3"/>
  <c r="AA245" i="3"/>
  <c r="AA246" i="3"/>
  <c r="AA247" i="3"/>
  <c r="AA248" i="3"/>
  <c r="AA249" i="3"/>
  <c r="AA250" i="3"/>
  <c r="AA251" i="3"/>
  <c r="AA252" i="3"/>
  <c r="AA253" i="3"/>
  <c r="AA254" i="3"/>
  <c r="AA255" i="3"/>
  <c r="Z6" i="3"/>
  <c r="Z7" i="3"/>
  <c r="Z8" i="3"/>
  <c r="Z9" i="3"/>
  <c r="Z10" i="3"/>
  <c r="Z11" i="3"/>
  <c r="Z12" i="3"/>
  <c r="Z13" i="3"/>
  <c r="Z14" i="3"/>
  <c r="Z15" i="3"/>
  <c r="Z16" i="3"/>
  <c r="Z17" i="3"/>
  <c r="Z18" i="3"/>
  <c r="Z19" i="3"/>
  <c r="Z20" i="3"/>
  <c r="Z21" i="3"/>
  <c r="Z22" i="3"/>
  <c r="Z23" i="3"/>
  <c r="Z24" i="3"/>
  <c r="Z25" i="3"/>
  <c r="Z26" i="3"/>
  <c r="Z27" i="3"/>
  <c r="Z28" i="3"/>
  <c r="Z29" i="3"/>
  <c r="Z30" i="3"/>
  <c r="Z31" i="3"/>
  <c r="Z32" i="3"/>
  <c r="Z33" i="3"/>
  <c r="Z34" i="3"/>
  <c r="Z35" i="3"/>
  <c r="Z36" i="3"/>
  <c r="Z37" i="3"/>
  <c r="Z38" i="3"/>
  <c r="Z39" i="3"/>
  <c r="Z40" i="3"/>
  <c r="Z41" i="3"/>
  <c r="Z42" i="3"/>
  <c r="Z43" i="3"/>
  <c r="Z44" i="3"/>
  <c r="Z45" i="3"/>
  <c r="Z46" i="3"/>
  <c r="Z47" i="3"/>
  <c r="Z48" i="3"/>
  <c r="Z49" i="3"/>
  <c r="Z50" i="3"/>
  <c r="AE50" i="3" s="1"/>
  <c r="Z51" i="3"/>
  <c r="Z52" i="3"/>
  <c r="Z53" i="3"/>
  <c r="Z54" i="3"/>
  <c r="Z55" i="3"/>
  <c r="Z56" i="3"/>
  <c r="Z57" i="3"/>
  <c r="Z58" i="3"/>
  <c r="Z59" i="3"/>
  <c r="Z60" i="3"/>
  <c r="Z61" i="3"/>
  <c r="Z62" i="3"/>
  <c r="Z63" i="3"/>
  <c r="Z64" i="3"/>
  <c r="Z65" i="3"/>
  <c r="Z66" i="3"/>
  <c r="Z67" i="3"/>
  <c r="Z68" i="3"/>
  <c r="Z69" i="3"/>
  <c r="Z70" i="3"/>
  <c r="Z71" i="3"/>
  <c r="Z72" i="3"/>
  <c r="Z73" i="3"/>
  <c r="Z74" i="3"/>
  <c r="Z75" i="3"/>
  <c r="Z76" i="3"/>
  <c r="Z77" i="3"/>
  <c r="Z78" i="3"/>
  <c r="Z79" i="3"/>
  <c r="Z80" i="3"/>
  <c r="Z81" i="3"/>
  <c r="Z82" i="3"/>
  <c r="Z83" i="3"/>
  <c r="Z84" i="3"/>
  <c r="Z85" i="3"/>
  <c r="Z86" i="3"/>
  <c r="Z87" i="3"/>
  <c r="Z88" i="3"/>
  <c r="Z89" i="3"/>
  <c r="Z90" i="3"/>
  <c r="Z91" i="3"/>
  <c r="Z92" i="3"/>
  <c r="Z93" i="3"/>
  <c r="Z94" i="3"/>
  <c r="Z95" i="3"/>
  <c r="Z96" i="3"/>
  <c r="Z97" i="3"/>
  <c r="Z98" i="3"/>
  <c r="Z99" i="3"/>
  <c r="Z100" i="3"/>
  <c r="Z101" i="3"/>
  <c r="Z102" i="3"/>
  <c r="Z103" i="3"/>
  <c r="Z104" i="3"/>
  <c r="Z105" i="3"/>
  <c r="Z106" i="3"/>
  <c r="Z107" i="3"/>
  <c r="Z108" i="3"/>
  <c r="Z109" i="3"/>
  <c r="Z110" i="3"/>
  <c r="Z111" i="3"/>
  <c r="Z112" i="3"/>
  <c r="Z113" i="3"/>
  <c r="Z114" i="3"/>
  <c r="Z115" i="3"/>
  <c r="Z116" i="3"/>
  <c r="Z117" i="3"/>
  <c r="Z118" i="3"/>
  <c r="Z119" i="3"/>
  <c r="Z120" i="3"/>
  <c r="Z121" i="3"/>
  <c r="Z122" i="3"/>
  <c r="Z123" i="3"/>
  <c r="Z124" i="3"/>
  <c r="Z125" i="3"/>
  <c r="Z126" i="3"/>
  <c r="Z127" i="3"/>
  <c r="Z128" i="3"/>
  <c r="Z129" i="3"/>
  <c r="Z130" i="3"/>
  <c r="Z131" i="3"/>
  <c r="Z132" i="3"/>
  <c r="Z133" i="3"/>
  <c r="Z134" i="3"/>
  <c r="Z135" i="3"/>
  <c r="Z136" i="3"/>
  <c r="Z137" i="3"/>
  <c r="Z138" i="3"/>
  <c r="Z139" i="3"/>
  <c r="Z140" i="3"/>
  <c r="Z141" i="3"/>
  <c r="Z142" i="3"/>
  <c r="Z143" i="3"/>
  <c r="Z144" i="3"/>
  <c r="Z145" i="3"/>
  <c r="Z146" i="3"/>
  <c r="Z147" i="3"/>
  <c r="Z148" i="3"/>
  <c r="Z149" i="3"/>
  <c r="Z150" i="3"/>
  <c r="Z151" i="3"/>
  <c r="Z152" i="3"/>
  <c r="Z153" i="3"/>
  <c r="Z154" i="3"/>
  <c r="Z155" i="3"/>
  <c r="Z156" i="3"/>
  <c r="Z157" i="3"/>
  <c r="Z158" i="3"/>
  <c r="Z159" i="3"/>
  <c r="Z160" i="3"/>
  <c r="Z161" i="3"/>
  <c r="Z162" i="3"/>
  <c r="Z163" i="3"/>
  <c r="Z164" i="3"/>
  <c r="Z165" i="3"/>
  <c r="Z166" i="3"/>
  <c r="Z167" i="3"/>
  <c r="Z168" i="3"/>
  <c r="Z169" i="3"/>
  <c r="Z170" i="3"/>
  <c r="Z171" i="3"/>
  <c r="Z172" i="3"/>
  <c r="Z173" i="3"/>
  <c r="Z174" i="3"/>
  <c r="Z175" i="3"/>
  <c r="Z176" i="3"/>
  <c r="Z177" i="3"/>
  <c r="Z178" i="3"/>
  <c r="Z179" i="3"/>
  <c r="Z180" i="3"/>
  <c r="Z181" i="3"/>
  <c r="Z182" i="3"/>
  <c r="Z183" i="3"/>
  <c r="Z184" i="3"/>
  <c r="Z185" i="3"/>
  <c r="Z186" i="3"/>
  <c r="Z187" i="3"/>
  <c r="Z188" i="3"/>
  <c r="Z189" i="3"/>
  <c r="Z190" i="3"/>
  <c r="Z191" i="3"/>
  <c r="Z192" i="3"/>
  <c r="Z193" i="3"/>
  <c r="Z194" i="3"/>
  <c r="Z195" i="3"/>
  <c r="Z196" i="3"/>
  <c r="Z197" i="3"/>
  <c r="Z198" i="3"/>
  <c r="Z199" i="3"/>
  <c r="Z200" i="3"/>
  <c r="Z201" i="3"/>
  <c r="Z202" i="3"/>
  <c r="Z203" i="3"/>
  <c r="Z204" i="3"/>
  <c r="Z205" i="3"/>
  <c r="Z206" i="3"/>
  <c r="Z207" i="3"/>
  <c r="Z208" i="3"/>
  <c r="Z209" i="3"/>
  <c r="Z210" i="3"/>
  <c r="Z211" i="3"/>
  <c r="Z212" i="3"/>
  <c r="Z213" i="3"/>
  <c r="Z214" i="3"/>
  <c r="Z215" i="3"/>
  <c r="Z216" i="3"/>
  <c r="Z217" i="3"/>
  <c r="Z218" i="3"/>
  <c r="Z219" i="3"/>
  <c r="Z220" i="3"/>
  <c r="Z221" i="3"/>
  <c r="Z222" i="3"/>
  <c r="Z223" i="3"/>
  <c r="Z224" i="3"/>
  <c r="Z225" i="3"/>
  <c r="Z226" i="3"/>
  <c r="Z227" i="3"/>
  <c r="Z228" i="3"/>
  <c r="Z229" i="3"/>
  <c r="Z230" i="3"/>
  <c r="Z231" i="3"/>
  <c r="Z232" i="3"/>
  <c r="Z233" i="3"/>
  <c r="Z234" i="3"/>
  <c r="Z235" i="3"/>
  <c r="Z236" i="3"/>
  <c r="Z237" i="3"/>
  <c r="Z238" i="3"/>
  <c r="Z239" i="3"/>
  <c r="Z240" i="3"/>
  <c r="Z241" i="3"/>
  <c r="Z242" i="3"/>
  <c r="Z243" i="3"/>
  <c r="Z244" i="3"/>
  <c r="Z245" i="3"/>
  <c r="Z246" i="3"/>
  <c r="Z247" i="3"/>
  <c r="Z248" i="3"/>
  <c r="Z249" i="3"/>
  <c r="Z250" i="3"/>
  <c r="Z251" i="3"/>
  <c r="Z252" i="3"/>
  <c r="Z253" i="3"/>
  <c r="Z254" i="3"/>
  <c r="Z255" i="3"/>
  <c r="L8" i="4"/>
  <c r="L9" i="4"/>
  <c r="L10" i="4"/>
  <c r="L11" i="4"/>
  <c r="L12" i="4"/>
  <c r="L13" i="4"/>
  <c r="L14" i="4"/>
  <c r="L15" i="4"/>
  <c r="L16" i="4"/>
  <c r="L17" i="4"/>
  <c r="L18" i="4"/>
  <c r="L19" i="4"/>
  <c r="L20" i="4"/>
  <c r="L21" i="4"/>
  <c r="L22" i="4"/>
  <c r="L23" i="4"/>
  <c r="L24" i="4"/>
  <c r="L25" i="4"/>
  <c r="L26" i="4"/>
  <c r="L27" i="4"/>
  <c r="L28" i="4"/>
  <c r="L29" i="4"/>
  <c r="L30" i="4"/>
  <c r="L31" i="4"/>
  <c r="L32" i="4"/>
  <c r="L33" i="4"/>
  <c r="L34" i="4"/>
  <c r="L35" i="4"/>
  <c r="L36" i="4"/>
  <c r="L37" i="4"/>
  <c r="L38" i="4"/>
  <c r="L39" i="4"/>
  <c r="L40" i="4"/>
  <c r="L41" i="4"/>
  <c r="L42" i="4"/>
  <c r="L43" i="4"/>
  <c r="L44" i="4"/>
  <c r="L45" i="4"/>
  <c r="L46" i="4"/>
  <c r="L47" i="4"/>
  <c r="L48" i="4"/>
  <c r="L49" i="4"/>
  <c r="L50" i="4"/>
  <c r="L51" i="4"/>
  <c r="L52" i="4"/>
  <c r="L53" i="4"/>
  <c r="L54" i="4"/>
  <c r="L55" i="4"/>
  <c r="L56" i="4"/>
  <c r="L57" i="4"/>
  <c r="L58" i="4"/>
  <c r="L59" i="4"/>
  <c r="L60" i="4"/>
  <c r="L61" i="4"/>
  <c r="L62" i="4"/>
  <c r="L63" i="4"/>
  <c r="L64" i="4"/>
  <c r="L65" i="4"/>
  <c r="L66" i="4"/>
  <c r="L67" i="4"/>
  <c r="L68" i="4"/>
  <c r="L69" i="4"/>
  <c r="L70" i="4"/>
  <c r="L71" i="4"/>
  <c r="L72" i="4"/>
  <c r="L73" i="4"/>
  <c r="L74" i="4"/>
  <c r="L75" i="4"/>
  <c r="L76" i="4"/>
  <c r="L77" i="4"/>
  <c r="L78" i="4"/>
  <c r="L79" i="4"/>
  <c r="L80" i="4"/>
  <c r="L81" i="4"/>
  <c r="L82" i="4"/>
  <c r="L83" i="4"/>
  <c r="L84" i="4"/>
  <c r="L85" i="4"/>
  <c r="L86" i="4"/>
  <c r="L87" i="4"/>
  <c r="L88" i="4"/>
  <c r="L89" i="4"/>
  <c r="L90" i="4"/>
  <c r="L91" i="4"/>
  <c r="L92" i="4"/>
  <c r="L93" i="4"/>
  <c r="L94" i="4"/>
  <c r="L95" i="4"/>
  <c r="L96" i="4"/>
  <c r="L97" i="4"/>
  <c r="L98" i="4"/>
  <c r="L99" i="4"/>
  <c r="L100" i="4"/>
  <c r="L101" i="4"/>
  <c r="L102" i="4"/>
  <c r="L103" i="4"/>
  <c r="L104" i="4"/>
  <c r="L105" i="4"/>
  <c r="L106" i="4"/>
  <c r="L107" i="4"/>
  <c r="L108" i="4"/>
  <c r="L109" i="4"/>
  <c r="L110" i="4"/>
  <c r="L111" i="4"/>
  <c r="L112" i="4"/>
  <c r="L113" i="4"/>
  <c r="L114" i="4"/>
  <c r="L115" i="4"/>
  <c r="L116" i="4"/>
  <c r="L117" i="4"/>
  <c r="L118" i="4"/>
  <c r="L119" i="4"/>
  <c r="L120" i="4"/>
  <c r="L121" i="4"/>
  <c r="L122" i="4"/>
  <c r="L123" i="4"/>
  <c r="L124" i="4"/>
  <c r="L125" i="4"/>
  <c r="L126" i="4"/>
  <c r="L127" i="4"/>
  <c r="L128" i="4"/>
  <c r="L129" i="4"/>
  <c r="L130" i="4"/>
  <c r="L131" i="4"/>
  <c r="L132" i="4"/>
  <c r="L133" i="4"/>
  <c r="L134" i="4"/>
  <c r="L135" i="4"/>
  <c r="L136" i="4"/>
  <c r="L137" i="4"/>
  <c r="L138" i="4"/>
  <c r="L139" i="4"/>
  <c r="L140" i="4"/>
  <c r="L141" i="4"/>
  <c r="L142" i="4"/>
  <c r="L143" i="4"/>
  <c r="L144" i="4"/>
  <c r="L145" i="4"/>
  <c r="L146" i="4"/>
  <c r="L147" i="4"/>
  <c r="L148" i="4"/>
  <c r="L149" i="4"/>
  <c r="L150" i="4"/>
  <c r="L151" i="4"/>
  <c r="L152" i="4"/>
  <c r="L153" i="4"/>
  <c r="L154" i="4"/>
  <c r="L155" i="4"/>
  <c r="L156" i="4"/>
  <c r="L157" i="4"/>
  <c r="L158" i="4"/>
  <c r="L159" i="4"/>
  <c r="L160" i="4"/>
  <c r="L161" i="4"/>
  <c r="L162" i="4"/>
  <c r="L163" i="4"/>
  <c r="L164" i="4"/>
  <c r="L165" i="4"/>
  <c r="L166" i="4"/>
  <c r="L167" i="4"/>
  <c r="L168" i="4"/>
  <c r="L169" i="4"/>
  <c r="L170" i="4"/>
  <c r="L171" i="4"/>
  <c r="L172" i="4"/>
  <c r="L173" i="4"/>
  <c r="L174" i="4"/>
  <c r="L175" i="4"/>
  <c r="L176" i="4"/>
  <c r="L177" i="4"/>
  <c r="L178" i="4"/>
  <c r="L179" i="4"/>
  <c r="L180" i="4"/>
  <c r="L181" i="4"/>
  <c r="L182" i="4"/>
  <c r="L183" i="4"/>
  <c r="L184" i="4"/>
  <c r="L185" i="4"/>
  <c r="L186" i="4"/>
  <c r="L187" i="4"/>
  <c r="L188" i="4"/>
  <c r="L189" i="4"/>
  <c r="L190" i="4"/>
  <c r="L191" i="4"/>
  <c r="L192" i="4"/>
  <c r="L193" i="4"/>
  <c r="L194" i="4"/>
  <c r="L195" i="4"/>
  <c r="L196" i="4"/>
  <c r="L197" i="4"/>
  <c r="L198" i="4"/>
  <c r="L199" i="4"/>
  <c r="L200" i="4"/>
  <c r="L201" i="4"/>
  <c r="L7" i="4"/>
  <c r="H8" i="4"/>
  <c r="H9" i="4"/>
  <c r="H10" i="4"/>
  <c r="H11" i="4"/>
  <c r="H12" i="4"/>
  <c r="H13" i="4"/>
  <c r="H14" i="4"/>
  <c r="H15" i="4"/>
  <c r="H16" i="4"/>
  <c r="H17" i="4"/>
  <c r="H18" i="4"/>
  <c r="H19" i="4"/>
  <c r="H20" i="4"/>
  <c r="H21" i="4"/>
  <c r="H22" i="4"/>
  <c r="H23" i="4"/>
  <c r="H24" i="4"/>
  <c r="H25" i="4"/>
  <c r="H26" i="4"/>
  <c r="H27" i="4"/>
  <c r="H28" i="4"/>
  <c r="H29" i="4"/>
  <c r="H30" i="4"/>
  <c r="H31" i="4"/>
  <c r="H32" i="4"/>
  <c r="H33" i="4"/>
  <c r="H34" i="4"/>
  <c r="H35" i="4"/>
  <c r="H36" i="4"/>
  <c r="H37" i="4"/>
  <c r="H38" i="4"/>
  <c r="H39" i="4"/>
  <c r="H40" i="4"/>
  <c r="H41" i="4"/>
  <c r="H42" i="4"/>
  <c r="H43" i="4"/>
  <c r="H44" i="4"/>
  <c r="H45" i="4"/>
  <c r="H46" i="4"/>
  <c r="H47" i="4"/>
  <c r="H48" i="4"/>
  <c r="H49" i="4"/>
  <c r="H50" i="4"/>
  <c r="H51" i="4"/>
  <c r="H52" i="4"/>
  <c r="H53" i="4"/>
  <c r="H54" i="4"/>
  <c r="H55" i="4"/>
  <c r="H56" i="4"/>
  <c r="H57" i="4"/>
  <c r="H58" i="4"/>
  <c r="H59" i="4"/>
  <c r="H60" i="4"/>
  <c r="H61" i="4"/>
  <c r="H62" i="4"/>
  <c r="H63" i="4"/>
  <c r="H64" i="4"/>
  <c r="H65" i="4"/>
  <c r="H66" i="4"/>
  <c r="H67" i="4"/>
  <c r="H68" i="4"/>
  <c r="H69" i="4"/>
  <c r="H70" i="4"/>
  <c r="H71" i="4"/>
  <c r="H72" i="4"/>
  <c r="H73" i="4"/>
  <c r="H74" i="4"/>
  <c r="H75" i="4"/>
  <c r="H76" i="4"/>
  <c r="H77" i="4"/>
  <c r="H78" i="4"/>
  <c r="H79" i="4"/>
  <c r="H80" i="4"/>
  <c r="H81" i="4"/>
  <c r="H82" i="4"/>
  <c r="H83" i="4"/>
  <c r="H84" i="4"/>
  <c r="H85" i="4"/>
  <c r="H86" i="4"/>
  <c r="H87" i="4"/>
  <c r="H88" i="4"/>
  <c r="H89" i="4"/>
  <c r="H90" i="4"/>
  <c r="H91" i="4"/>
  <c r="H92" i="4"/>
  <c r="H93" i="4"/>
  <c r="H94" i="4"/>
  <c r="H95" i="4"/>
  <c r="H96" i="4"/>
  <c r="H97" i="4"/>
  <c r="H98" i="4"/>
  <c r="H99" i="4"/>
  <c r="H100" i="4"/>
  <c r="H101" i="4"/>
  <c r="H102" i="4"/>
  <c r="H103" i="4"/>
  <c r="H104" i="4"/>
  <c r="H105" i="4"/>
  <c r="H106" i="4"/>
  <c r="H107" i="4"/>
  <c r="H108" i="4"/>
  <c r="H109" i="4"/>
  <c r="H110" i="4"/>
  <c r="H111" i="4"/>
  <c r="H112" i="4"/>
  <c r="H113" i="4"/>
  <c r="H7" i="4"/>
  <c r="E7" i="4"/>
  <c r="J7" i="4"/>
  <c r="J8" i="4"/>
  <c r="J9" i="4"/>
  <c r="J10" i="4"/>
  <c r="J11" i="4"/>
  <c r="J12" i="4"/>
  <c r="J13" i="4"/>
  <c r="J14" i="4"/>
  <c r="J15" i="4"/>
  <c r="J16" i="4"/>
  <c r="J17" i="4"/>
  <c r="J18" i="4"/>
  <c r="J19" i="4"/>
  <c r="J20" i="4"/>
  <c r="J21" i="4"/>
  <c r="J22" i="4"/>
  <c r="J23" i="4"/>
  <c r="J24" i="4"/>
  <c r="J25" i="4"/>
  <c r="J26" i="4"/>
  <c r="J27" i="4"/>
  <c r="J28" i="4"/>
  <c r="J29" i="4"/>
  <c r="J30" i="4"/>
  <c r="J31" i="4"/>
  <c r="J32" i="4"/>
  <c r="J33" i="4"/>
  <c r="J34" i="4"/>
  <c r="J35" i="4"/>
  <c r="J36" i="4"/>
  <c r="J37" i="4"/>
  <c r="J38" i="4"/>
  <c r="J39" i="4"/>
  <c r="J40" i="4"/>
  <c r="J41" i="4"/>
  <c r="J42" i="4"/>
  <c r="J43" i="4"/>
  <c r="J44" i="4"/>
  <c r="J45" i="4"/>
  <c r="J46" i="4"/>
  <c r="J47" i="4"/>
  <c r="J48" i="4"/>
  <c r="J49" i="4"/>
  <c r="J50" i="4"/>
  <c r="J51" i="4"/>
  <c r="J52" i="4"/>
  <c r="J53" i="4"/>
  <c r="J54" i="4"/>
  <c r="J55" i="4"/>
  <c r="J56" i="4"/>
  <c r="J57" i="4"/>
  <c r="J58" i="4"/>
  <c r="J59" i="4"/>
  <c r="J60" i="4"/>
  <c r="J61" i="4"/>
  <c r="J62" i="4"/>
  <c r="J63" i="4"/>
  <c r="J64" i="4"/>
  <c r="J65" i="4"/>
  <c r="J66" i="4"/>
  <c r="J67" i="4"/>
  <c r="J68" i="4"/>
  <c r="J69" i="4"/>
  <c r="J70" i="4"/>
  <c r="J71" i="4"/>
  <c r="J72" i="4"/>
  <c r="J73" i="4"/>
  <c r="J74" i="4"/>
  <c r="J75" i="4"/>
  <c r="J76" i="4"/>
  <c r="J77" i="4"/>
  <c r="J78" i="4"/>
  <c r="J79" i="4"/>
  <c r="J80" i="4"/>
  <c r="J81" i="4"/>
  <c r="J82" i="4"/>
  <c r="J83" i="4"/>
  <c r="J84" i="4"/>
  <c r="J85" i="4"/>
  <c r="J86" i="4"/>
  <c r="J87" i="4"/>
  <c r="J88" i="4"/>
  <c r="J89" i="4"/>
  <c r="J90" i="4"/>
  <c r="J91" i="4"/>
  <c r="J92" i="4"/>
  <c r="J93" i="4"/>
  <c r="J94" i="4"/>
  <c r="J95" i="4"/>
  <c r="J96" i="4"/>
  <c r="J97" i="4"/>
  <c r="J98" i="4"/>
  <c r="J99" i="4"/>
  <c r="J100" i="4"/>
  <c r="J101" i="4"/>
  <c r="J102" i="4"/>
  <c r="J103" i="4"/>
  <c r="J104" i="4"/>
  <c r="J105" i="4"/>
  <c r="J106" i="4"/>
  <c r="J107" i="4"/>
  <c r="J108" i="4"/>
  <c r="J109" i="4"/>
  <c r="J110" i="4"/>
  <c r="J111" i="4"/>
  <c r="J112" i="4"/>
  <c r="J113" i="4"/>
  <c r="J114" i="4"/>
  <c r="J115" i="4"/>
  <c r="J116" i="4"/>
  <c r="J117" i="4"/>
  <c r="J118" i="4"/>
  <c r="J119" i="4"/>
  <c r="J120" i="4"/>
  <c r="J121" i="4"/>
  <c r="J122" i="4"/>
  <c r="J123" i="4"/>
  <c r="J124" i="4"/>
  <c r="J125" i="4"/>
  <c r="J126" i="4"/>
  <c r="J127" i="4"/>
  <c r="J128" i="4"/>
  <c r="J129" i="4"/>
  <c r="J130" i="4"/>
  <c r="J131" i="4"/>
  <c r="J132" i="4"/>
  <c r="J133" i="4"/>
  <c r="J134" i="4"/>
  <c r="J135" i="4"/>
  <c r="J136" i="4"/>
  <c r="J137" i="4"/>
  <c r="J138" i="4"/>
  <c r="J139" i="4"/>
  <c r="J140" i="4"/>
  <c r="J141" i="4"/>
  <c r="J142" i="4"/>
  <c r="J143" i="4"/>
  <c r="J144" i="4"/>
  <c r="J145" i="4"/>
  <c r="J146" i="4"/>
  <c r="J147" i="4"/>
  <c r="J148" i="4"/>
  <c r="J149" i="4"/>
  <c r="J150" i="4"/>
  <c r="J151" i="4"/>
  <c r="J152" i="4"/>
  <c r="J153" i="4"/>
  <c r="J154" i="4"/>
  <c r="J155" i="4"/>
  <c r="J156" i="4"/>
  <c r="J157" i="4"/>
  <c r="J158" i="4"/>
  <c r="J159" i="4"/>
  <c r="J160" i="4"/>
  <c r="J161" i="4"/>
  <c r="J162" i="4"/>
  <c r="J163" i="4"/>
  <c r="J164" i="4"/>
  <c r="J165" i="4"/>
  <c r="J166" i="4"/>
  <c r="J167" i="4"/>
  <c r="J168" i="4"/>
  <c r="J169" i="4"/>
  <c r="J170" i="4"/>
  <c r="J171" i="4"/>
  <c r="J172" i="4"/>
  <c r="J173" i="4"/>
  <c r="J174" i="4"/>
  <c r="J175" i="4"/>
  <c r="J176" i="4"/>
  <c r="J177" i="4"/>
  <c r="J178" i="4"/>
  <c r="J179" i="4"/>
  <c r="J180" i="4"/>
  <c r="J181" i="4"/>
  <c r="J182" i="4"/>
  <c r="J183" i="4"/>
  <c r="J184" i="4"/>
  <c r="J185" i="4"/>
  <c r="J186" i="4"/>
  <c r="J187" i="4"/>
  <c r="J188" i="4"/>
  <c r="J189" i="4"/>
  <c r="J190" i="4"/>
  <c r="J191" i="4"/>
  <c r="J192" i="4"/>
  <c r="J193" i="4"/>
  <c r="J194" i="4"/>
  <c r="J195" i="4"/>
  <c r="J196" i="4"/>
  <c r="J197" i="4"/>
  <c r="J198" i="4"/>
  <c r="J199" i="4"/>
  <c r="J200" i="4"/>
  <c r="J201" i="4"/>
  <c r="C27" i="2"/>
  <c r="C30" i="2"/>
  <c r="C186" i="3"/>
  <c r="H186" i="3" s="1"/>
  <c r="J186" i="3" s="1"/>
  <c r="C187" i="3"/>
  <c r="H187" i="3" s="1"/>
  <c r="J187" i="3" s="1"/>
  <c r="C188" i="3"/>
  <c r="Q188" i="3" s="1"/>
  <c r="C189" i="3"/>
  <c r="Q189" i="3" s="1"/>
  <c r="C190" i="3"/>
  <c r="D190" i="3" s="1"/>
  <c r="F190" i="3" s="1"/>
  <c r="G190" i="3" s="1"/>
  <c r="C191" i="3"/>
  <c r="I191" i="3" s="1"/>
  <c r="C192" i="3"/>
  <c r="P192" i="3" s="1"/>
  <c r="R192" i="3" s="1"/>
  <c r="C193" i="3"/>
  <c r="L193" i="3" s="1"/>
  <c r="C194" i="3"/>
  <c r="H194" i="3" s="1"/>
  <c r="J194" i="3" s="1"/>
  <c r="C195" i="3"/>
  <c r="I195" i="3" s="1"/>
  <c r="C196" i="3"/>
  <c r="M196" i="3" s="1"/>
  <c r="C197" i="3"/>
  <c r="I197" i="3" s="1"/>
  <c r="C198" i="3"/>
  <c r="L198" i="3" s="1"/>
  <c r="C199" i="3"/>
  <c r="I199" i="3" s="1"/>
  <c r="C200" i="3"/>
  <c r="M200" i="3" s="1"/>
  <c r="C201" i="3"/>
  <c r="T201" i="3" s="1"/>
  <c r="V201" i="3" s="1"/>
  <c r="C202" i="3"/>
  <c r="D202" i="3" s="1"/>
  <c r="F202" i="3" s="1"/>
  <c r="G202" i="3" s="1"/>
  <c r="C203" i="3"/>
  <c r="H203" i="3" s="1"/>
  <c r="J203" i="3" s="1"/>
  <c r="C204" i="3"/>
  <c r="I204" i="3" s="1"/>
  <c r="C205" i="3"/>
  <c r="H205" i="3" s="1"/>
  <c r="J205" i="3" s="1"/>
  <c r="C206" i="3"/>
  <c r="L206" i="3" s="1"/>
  <c r="C207" i="3"/>
  <c r="E207" i="3" s="1"/>
  <c r="C208" i="3"/>
  <c r="P208" i="3" s="1"/>
  <c r="R208" i="3" s="1"/>
  <c r="C209" i="3"/>
  <c r="E209" i="3" s="1"/>
  <c r="C210" i="3"/>
  <c r="H210" i="3" s="1"/>
  <c r="J210" i="3" s="1"/>
  <c r="C211" i="3"/>
  <c r="P211" i="3" s="1"/>
  <c r="R211" i="3" s="1"/>
  <c r="C212" i="3"/>
  <c r="M212" i="3" s="1"/>
  <c r="C213" i="3"/>
  <c r="H213" i="3" s="1"/>
  <c r="J213" i="3" s="1"/>
  <c r="C214" i="3"/>
  <c r="H214" i="3" s="1"/>
  <c r="J214" i="3" s="1"/>
  <c r="C215" i="3"/>
  <c r="E215" i="3" s="1"/>
  <c r="C216" i="3"/>
  <c r="Q216" i="3" s="1"/>
  <c r="C217" i="3"/>
  <c r="L217" i="3" s="1"/>
  <c r="C218" i="3"/>
  <c r="P218" i="3" s="1"/>
  <c r="R218" i="3" s="1"/>
  <c r="C219" i="3"/>
  <c r="H219" i="3" s="1"/>
  <c r="J219" i="3" s="1"/>
  <c r="C220" i="3"/>
  <c r="Q220" i="3" s="1"/>
  <c r="C221" i="3"/>
  <c r="E221" i="3" s="1"/>
  <c r="C222" i="3"/>
  <c r="D222" i="3" s="1"/>
  <c r="F222" i="3" s="1"/>
  <c r="C223" i="3"/>
  <c r="E223" i="3" s="1"/>
  <c r="C224" i="3"/>
  <c r="P224" i="3" s="1"/>
  <c r="R224" i="3" s="1"/>
  <c r="C225" i="3"/>
  <c r="H225" i="3" s="1"/>
  <c r="J225" i="3" s="1"/>
  <c r="C226" i="3"/>
  <c r="H226" i="3" s="1"/>
  <c r="J226" i="3" s="1"/>
  <c r="C227" i="3"/>
  <c r="D227" i="3" s="1"/>
  <c r="F227" i="3" s="1"/>
  <c r="C228" i="3"/>
  <c r="M228" i="3" s="1"/>
  <c r="C229" i="3"/>
  <c r="I229" i="3" s="1"/>
  <c r="C230" i="3"/>
  <c r="H230" i="3" s="1"/>
  <c r="J230" i="3" s="1"/>
  <c r="C231" i="3"/>
  <c r="I231" i="3" s="1"/>
  <c r="C232" i="3"/>
  <c r="M232" i="3" s="1"/>
  <c r="C233" i="3"/>
  <c r="M233" i="3" s="1"/>
  <c r="C234" i="3"/>
  <c r="D234" i="3" s="1"/>
  <c r="F234" i="3" s="1"/>
  <c r="C235" i="3"/>
  <c r="H235" i="3" s="1"/>
  <c r="J235" i="3" s="1"/>
  <c r="C236" i="3"/>
  <c r="Q236" i="3" s="1"/>
  <c r="C237" i="3"/>
  <c r="I237" i="3" s="1"/>
  <c r="C238" i="3"/>
  <c r="L238" i="3" s="1"/>
  <c r="C239" i="3"/>
  <c r="L239" i="3" s="1"/>
  <c r="C240" i="3"/>
  <c r="P240" i="3" s="1"/>
  <c r="R240" i="3" s="1"/>
  <c r="C241" i="3"/>
  <c r="H241" i="3" s="1"/>
  <c r="J241" i="3" s="1"/>
  <c r="C242" i="3"/>
  <c r="D242" i="3" s="1"/>
  <c r="F242" i="3" s="1"/>
  <c r="C243" i="3"/>
  <c r="E243" i="3" s="1"/>
  <c r="C244" i="3"/>
  <c r="P244" i="3" s="1"/>
  <c r="R244" i="3" s="1"/>
  <c r="C245" i="3"/>
  <c r="L245" i="3" s="1"/>
  <c r="C246" i="3"/>
  <c r="H246" i="3" s="1"/>
  <c r="J246" i="3" s="1"/>
  <c r="C247" i="3"/>
  <c r="E247" i="3" s="1"/>
  <c r="C248" i="3"/>
  <c r="Q248" i="3" s="1"/>
  <c r="C249" i="3"/>
  <c r="I249" i="3" s="1"/>
  <c r="C250" i="3"/>
  <c r="M250" i="3" s="1"/>
  <c r="C251" i="3"/>
  <c r="I251" i="3" s="1"/>
  <c r="C252" i="3"/>
  <c r="Q252" i="3" s="1"/>
  <c r="C253" i="3"/>
  <c r="I253" i="3" s="1"/>
  <c r="C254" i="3"/>
  <c r="D254" i="3" s="1"/>
  <c r="F254" i="3" s="1"/>
  <c r="C255" i="3"/>
  <c r="D255" i="3" s="1"/>
  <c r="F255" i="3" s="1"/>
  <c r="L195" i="3"/>
  <c r="L221" i="3"/>
  <c r="M191" i="3"/>
  <c r="M199" i="3"/>
  <c r="P187" i="3"/>
  <c r="R187" i="3" s="1"/>
  <c r="P199" i="3"/>
  <c r="P233" i="3"/>
  <c r="R233" i="3" s="1"/>
  <c r="Q187" i="3"/>
  <c r="Q191" i="3"/>
  <c r="Q202" i="3"/>
  <c r="Q207" i="3"/>
  <c r="T187" i="3"/>
  <c r="V187" i="3" s="1"/>
  <c r="T189" i="3"/>
  <c r="V189" i="3" s="1"/>
  <c r="T199" i="3"/>
  <c r="V199" i="3" s="1"/>
  <c r="T205" i="3"/>
  <c r="V205" i="3" s="1"/>
  <c r="T210" i="3"/>
  <c r="V210" i="3" s="1"/>
  <c r="T221" i="3"/>
  <c r="V221" i="3" s="1"/>
  <c r="T227" i="3"/>
  <c r="V227" i="3" s="1"/>
  <c r="U187" i="3"/>
  <c r="U190" i="3"/>
  <c r="U193" i="3"/>
  <c r="U194" i="3"/>
  <c r="U195" i="3"/>
  <c r="U211" i="3"/>
  <c r="U215" i="3"/>
  <c r="U225" i="3"/>
  <c r="U231" i="3"/>
  <c r="U235" i="3"/>
  <c r="AM7" i="4"/>
  <c r="AM8" i="4"/>
  <c r="AM9" i="4"/>
  <c r="AM10" i="4"/>
  <c r="AM11" i="4"/>
  <c r="AM12" i="4"/>
  <c r="AM13" i="4"/>
  <c r="AM14" i="4"/>
  <c r="AM15" i="4"/>
  <c r="AM16" i="4"/>
  <c r="AM17" i="4"/>
  <c r="AM18" i="4"/>
  <c r="AM19" i="4"/>
  <c r="AM20" i="4"/>
  <c r="AM21" i="4"/>
  <c r="AM22" i="4"/>
  <c r="AM23" i="4"/>
  <c r="AM24" i="4"/>
  <c r="AM25" i="4"/>
  <c r="AM26" i="4"/>
  <c r="AM27" i="4"/>
  <c r="AM28" i="4"/>
  <c r="AM29" i="4"/>
  <c r="AM30" i="4"/>
  <c r="AM31" i="4"/>
  <c r="AM32" i="4"/>
  <c r="AM33" i="4"/>
  <c r="AM34" i="4"/>
  <c r="AM35" i="4"/>
  <c r="AM36" i="4"/>
  <c r="AM37" i="4"/>
  <c r="AM38" i="4"/>
  <c r="AM39" i="4"/>
  <c r="AM40" i="4"/>
  <c r="AM41" i="4"/>
  <c r="AM42" i="4"/>
  <c r="AM43" i="4"/>
  <c r="AM44" i="4"/>
  <c r="AM45" i="4"/>
  <c r="AM46" i="4"/>
  <c r="AM47" i="4"/>
  <c r="AM48" i="4"/>
  <c r="AM49" i="4"/>
  <c r="AM50" i="4"/>
  <c r="AM51" i="4"/>
  <c r="AM52" i="4"/>
  <c r="AM53" i="4"/>
  <c r="AM54" i="4"/>
  <c r="AM55" i="4"/>
  <c r="AM56" i="4"/>
  <c r="AM57" i="4"/>
  <c r="AM58" i="4"/>
  <c r="AM59" i="4"/>
  <c r="AM60" i="4"/>
  <c r="AM61" i="4"/>
  <c r="AM62" i="4"/>
  <c r="AM63" i="4"/>
  <c r="AM64" i="4"/>
  <c r="AM65" i="4"/>
  <c r="AM66" i="4"/>
  <c r="AM67" i="4"/>
  <c r="AM68" i="4"/>
  <c r="AM69" i="4"/>
  <c r="AM70" i="4"/>
  <c r="AM71" i="4"/>
  <c r="AM72" i="4"/>
  <c r="AM73" i="4"/>
  <c r="AM74" i="4"/>
  <c r="AM75" i="4"/>
  <c r="AM76" i="4"/>
  <c r="AM77" i="4"/>
  <c r="AM78" i="4"/>
  <c r="AM79" i="4"/>
  <c r="AM80" i="4"/>
  <c r="AM81" i="4"/>
  <c r="AM82" i="4"/>
  <c r="AM83" i="4"/>
  <c r="AM84" i="4"/>
  <c r="AM85" i="4"/>
  <c r="AM86" i="4"/>
  <c r="AM87" i="4"/>
  <c r="AM88" i="4"/>
  <c r="AM89" i="4"/>
  <c r="AM90" i="4"/>
  <c r="AM91" i="4"/>
  <c r="AM92" i="4"/>
  <c r="AM93" i="4"/>
  <c r="AM94" i="4"/>
  <c r="AM95" i="4"/>
  <c r="AM96" i="4"/>
  <c r="AM97" i="4"/>
  <c r="AM98" i="4"/>
  <c r="AM99" i="4"/>
  <c r="AM100" i="4"/>
  <c r="AM101" i="4"/>
  <c r="AM102" i="4"/>
  <c r="AM103" i="4"/>
  <c r="AM104" i="4"/>
  <c r="AM105" i="4"/>
  <c r="AM106" i="4"/>
  <c r="AM107" i="4"/>
  <c r="AM108" i="4"/>
  <c r="AM109" i="4"/>
  <c r="AM110" i="4"/>
  <c r="AM111" i="4"/>
  <c r="AM112" i="4"/>
  <c r="AM113" i="4"/>
  <c r="AM114" i="4"/>
  <c r="AM115" i="4"/>
  <c r="AM116" i="4"/>
  <c r="AM117" i="4"/>
  <c r="AM118" i="4"/>
  <c r="AM119" i="4"/>
  <c r="AM120" i="4"/>
  <c r="AM121" i="4"/>
  <c r="AM122" i="4"/>
  <c r="AM123" i="4"/>
  <c r="AM124" i="4"/>
  <c r="AM125" i="4"/>
  <c r="AM126" i="4"/>
  <c r="AM127" i="4"/>
  <c r="AM128" i="4"/>
  <c r="AM129" i="4"/>
  <c r="AM130" i="4"/>
  <c r="AM131" i="4"/>
  <c r="AM132" i="4"/>
  <c r="AM133" i="4"/>
  <c r="AM134" i="4"/>
  <c r="AM135" i="4"/>
  <c r="AM136" i="4"/>
  <c r="AM137" i="4"/>
  <c r="AM138" i="4"/>
  <c r="AM139" i="4"/>
  <c r="AM140" i="4"/>
  <c r="AM141" i="4"/>
  <c r="AM142" i="4"/>
  <c r="AM143" i="4"/>
  <c r="AM144" i="4"/>
  <c r="AM145" i="4"/>
  <c r="AM146" i="4"/>
  <c r="AM147" i="4"/>
  <c r="AM148" i="4"/>
  <c r="AM149" i="4"/>
  <c r="AM150" i="4"/>
  <c r="AM151" i="4"/>
  <c r="AM152" i="4"/>
  <c r="AM153" i="4"/>
  <c r="AM154" i="4"/>
  <c r="AM155" i="4"/>
  <c r="AM156" i="4"/>
  <c r="AM157" i="4"/>
  <c r="AM158" i="4"/>
  <c r="AM159" i="4"/>
  <c r="AM160" i="4"/>
  <c r="AM161" i="4"/>
  <c r="AM162" i="4"/>
  <c r="AM163" i="4"/>
  <c r="AM164" i="4"/>
  <c r="AM165" i="4"/>
  <c r="AM166" i="4"/>
  <c r="AM167" i="4"/>
  <c r="AM168" i="4"/>
  <c r="AM169" i="4"/>
  <c r="AM170" i="4"/>
  <c r="AM171" i="4"/>
  <c r="AM172" i="4"/>
  <c r="AM173" i="4"/>
  <c r="AM174" i="4"/>
  <c r="AM175" i="4"/>
  <c r="AM176" i="4"/>
  <c r="AM177" i="4"/>
  <c r="AM178" i="4"/>
  <c r="AM179" i="4"/>
  <c r="AM180" i="4"/>
  <c r="AM181" i="4"/>
  <c r="AM182" i="4"/>
  <c r="AM183" i="4"/>
  <c r="AM184" i="4"/>
  <c r="AM185" i="4"/>
  <c r="AM186" i="4"/>
  <c r="AM187" i="4"/>
  <c r="AM188" i="4"/>
  <c r="AM189" i="4"/>
  <c r="AM190" i="4"/>
  <c r="AM191" i="4"/>
  <c r="AM192" i="4"/>
  <c r="AM193" i="4"/>
  <c r="AM194" i="4"/>
  <c r="AM195" i="4"/>
  <c r="AM196" i="4"/>
  <c r="AM197" i="4"/>
  <c r="AM198" i="4"/>
  <c r="AM199" i="4"/>
  <c r="AM200" i="4"/>
  <c r="AM201" i="4"/>
  <c r="AM202" i="4"/>
  <c r="AM203" i="4"/>
  <c r="AM204" i="4"/>
  <c r="AM205" i="4"/>
  <c r="AM206" i="4"/>
  <c r="AM207" i="4"/>
  <c r="AM208" i="4"/>
  <c r="AM209" i="4"/>
  <c r="AM210" i="4"/>
  <c r="AM211" i="4"/>
  <c r="AM212" i="4"/>
  <c r="AM213" i="4"/>
  <c r="AM214" i="4"/>
  <c r="AM215" i="4"/>
  <c r="AM216" i="4"/>
  <c r="AM217" i="4"/>
  <c r="AM218" i="4"/>
  <c r="AM219" i="4"/>
  <c r="AM220" i="4"/>
  <c r="AM221" i="4"/>
  <c r="AM222" i="4"/>
  <c r="AM223" i="4"/>
  <c r="AM224" i="4"/>
  <c r="AM225" i="4"/>
  <c r="AM226" i="4"/>
  <c r="AM227" i="4"/>
  <c r="AM228" i="4"/>
  <c r="AM229" i="4"/>
  <c r="AM230" i="4"/>
  <c r="AM231" i="4"/>
  <c r="AM232" i="4"/>
  <c r="AM233" i="4"/>
  <c r="AM234" i="4"/>
  <c r="AM235" i="4"/>
  <c r="AM236" i="4"/>
  <c r="AM237" i="4"/>
  <c r="AM238" i="4"/>
  <c r="AM239" i="4"/>
  <c r="AM240" i="4"/>
  <c r="AM241" i="4"/>
  <c r="AM242" i="4"/>
  <c r="AM243" i="4"/>
  <c r="AM244" i="4"/>
  <c r="AM245" i="4"/>
  <c r="AM246" i="4"/>
  <c r="AM247" i="4"/>
  <c r="AM248" i="4"/>
  <c r="AM249" i="4"/>
  <c r="AM250" i="4"/>
  <c r="AM251" i="4"/>
  <c r="AM252" i="4"/>
  <c r="AM253" i="4"/>
  <c r="AM254" i="4"/>
  <c r="AM255" i="4"/>
  <c r="AM256" i="4"/>
  <c r="AL7" i="4"/>
  <c r="AR7" i="4" s="1"/>
  <c r="AL8" i="4"/>
  <c r="AR8" i="4" s="1"/>
  <c r="AL9" i="4"/>
  <c r="AR9" i="4" s="1"/>
  <c r="AL10" i="4"/>
  <c r="AR10" i="4" s="1"/>
  <c r="AL11" i="4"/>
  <c r="AR11" i="4" s="1"/>
  <c r="AL12" i="4"/>
  <c r="AR12" i="4" s="1"/>
  <c r="AL13" i="4"/>
  <c r="AR13" i="4" s="1"/>
  <c r="AL14" i="4"/>
  <c r="AR14" i="4" s="1"/>
  <c r="AL15" i="4"/>
  <c r="AR15" i="4" s="1"/>
  <c r="AL16" i="4"/>
  <c r="AR16" i="4" s="1"/>
  <c r="AL17" i="4"/>
  <c r="AR17" i="4" s="1"/>
  <c r="AL18" i="4"/>
  <c r="AR18" i="4" s="1"/>
  <c r="AL19" i="4"/>
  <c r="AR19" i="4" s="1"/>
  <c r="AL20" i="4"/>
  <c r="AR20" i="4" s="1"/>
  <c r="AL21" i="4"/>
  <c r="AR21" i="4" s="1"/>
  <c r="AL22" i="4"/>
  <c r="AR22" i="4" s="1"/>
  <c r="AL23" i="4"/>
  <c r="AR23" i="4" s="1"/>
  <c r="AL24" i="4"/>
  <c r="AR24" i="4" s="1"/>
  <c r="AL25" i="4"/>
  <c r="AR25" i="4" s="1"/>
  <c r="AL26" i="4"/>
  <c r="AR26" i="4" s="1"/>
  <c r="AL27" i="4"/>
  <c r="AR27" i="4" s="1"/>
  <c r="AL28" i="4"/>
  <c r="AR28" i="4" s="1"/>
  <c r="AL29" i="4"/>
  <c r="AR29" i="4" s="1"/>
  <c r="AL30" i="4"/>
  <c r="AR30" i="4" s="1"/>
  <c r="AL31" i="4"/>
  <c r="AR31" i="4" s="1"/>
  <c r="AL32" i="4"/>
  <c r="AR32" i="4" s="1"/>
  <c r="AL33" i="4"/>
  <c r="AR33" i="4" s="1"/>
  <c r="AL34" i="4"/>
  <c r="AR34" i="4" s="1"/>
  <c r="AL35" i="4"/>
  <c r="AR35" i="4" s="1"/>
  <c r="AL36" i="4"/>
  <c r="AR36" i="4" s="1"/>
  <c r="AL37" i="4"/>
  <c r="AR37" i="4" s="1"/>
  <c r="AL38" i="4"/>
  <c r="AR38" i="4" s="1"/>
  <c r="AL39" i="4"/>
  <c r="AR39" i="4" s="1"/>
  <c r="AL40" i="4"/>
  <c r="AR40" i="4" s="1"/>
  <c r="AL41" i="4"/>
  <c r="AR41" i="4" s="1"/>
  <c r="AL42" i="4"/>
  <c r="AR42" i="4" s="1"/>
  <c r="AL43" i="4"/>
  <c r="AR43" i="4" s="1"/>
  <c r="AL44" i="4"/>
  <c r="AR44" i="4" s="1"/>
  <c r="AL45" i="4"/>
  <c r="AR45" i="4" s="1"/>
  <c r="AL46" i="4"/>
  <c r="AR46" i="4" s="1"/>
  <c r="AL47" i="4"/>
  <c r="AR47" i="4" s="1"/>
  <c r="AL48" i="4"/>
  <c r="AR48" i="4" s="1"/>
  <c r="AL49" i="4"/>
  <c r="AR49" i="4" s="1"/>
  <c r="AL50" i="4"/>
  <c r="AR50" i="4" s="1"/>
  <c r="AL51" i="4"/>
  <c r="AR51" i="4" s="1"/>
  <c r="AL52" i="4"/>
  <c r="AR52" i="4" s="1"/>
  <c r="AL53" i="4"/>
  <c r="AR53" i="4" s="1"/>
  <c r="AL54" i="4"/>
  <c r="AR54" i="4" s="1"/>
  <c r="AL55" i="4"/>
  <c r="AR55" i="4" s="1"/>
  <c r="AL56" i="4"/>
  <c r="AR56" i="4" s="1"/>
  <c r="AL57" i="4"/>
  <c r="AL58" i="4"/>
  <c r="AR58" i="4" s="1"/>
  <c r="AL59" i="4"/>
  <c r="AR59" i="4" s="1"/>
  <c r="AL60" i="4"/>
  <c r="AR60" i="4" s="1"/>
  <c r="AL61" i="4"/>
  <c r="AR61" i="4" s="1"/>
  <c r="AL62" i="4"/>
  <c r="AR62" i="4" s="1"/>
  <c r="AL63" i="4"/>
  <c r="AR63" i="4" s="1"/>
  <c r="AL64" i="4"/>
  <c r="AR64" i="4" s="1"/>
  <c r="AL65" i="4"/>
  <c r="AL66" i="4"/>
  <c r="AR66" i="4" s="1"/>
  <c r="AL67" i="4"/>
  <c r="AR67" i="4" s="1"/>
  <c r="AL68" i="4"/>
  <c r="AR68" i="4" s="1"/>
  <c r="AL69" i="4"/>
  <c r="AR69" i="4" s="1"/>
  <c r="AL70" i="4"/>
  <c r="AR70" i="4" s="1"/>
  <c r="AL71" i="4"/>
  <c r="AR71" i="4" s="1"/>
  <c r="AL72" i="4"/>
  <c r="AR72" i="4" s="1"/>
  <c r="AL73" i="4"/>
  <c r="AL74" i="4"/>
  <c r="AR74" i="4" s="1"/>
  <c r="AL75" i="4"/>
  <c r="AR75" i="4" s="1"/>
  <c r="AL76" i="4"/>
  <c r="AR76" i="4" s="1"/>
  <c r="AL77" i="4"/>
  <c r="AR77" i="4" s="1"/>
  <c r="AL78" i="4"/>
  <c r="AR78" i="4" s="1"/>
  <c r="AL79" i="4"/>
  <c r="AR79" i="4" s="1"/>
  <c r="AL80" i="4"/>
  <c r="AR80" i="4" s="1"/>
  <c r="AL81" i="4"/>
  <c r="AL82" i="4"/>
  <c r="AR82" i="4" s="1"/>
  <c r="AL83" i="4"/>
  <c r="AR83" i="4" s="1"/>
  <c r="AL84" i="4"/>
  <c r="AR84" i="4" s="1"/>
  <c r="AL85" i="4"/>
  <c r="AR85" i="4" s="1"/>
  <c r="AL86" i="4"/>
  <c r="AR86" i="4" s="1"/>
  <c r="AL87" i="4"/>
  <c r="AR87" i="4" s="1"/>
  <c r="AL88" i="4"/>
  <c r="AR88" i="4" s="1"/>
  <c r="AL89" i="4"/>
  <c r="AL90" i="4"/>
  <c r="AR90" i="4" s="1"/>
  <c r="AL91" i="4"/>
  <c r="AR91" i="4" s="1"/>
  <c r="AL92" i="4"/>
  <c r="AR92" i="4" s="1"/>
  <c r="AL93" i="4"/>
  <c r="AR93" i="4" s="1"/>
  <c r="AL94" i="4"/>
  <c r="AR94" i="4" s="1"/>
  <c r="AL95" i="4"/>
  <c r="AR95" i="4" s="1"/>
  <c r="AL96" i="4"/>
  <c r="AR96" i="4" s="1"/>
  <c r="AL97" i="4"/>
  <c r="AL98" i="4"/>
  <c r="AR98" i="4" s="1"/>
  <c r="AL99" i="4"/>
  <c r="AR99" i="4" s="1"/>
  <c r="AL100" i="4"/>
  <c r="AR100" i="4" s="1"/>
  <c r="AL101" i="4"/>
  <c r="AR101" i="4" s="1"/>
  <c r="AL102" i="4"/>
  <c r="AR102" i="4" s="1"/>
  <c r="AL103" i="4"/>
  <c r="AR103" i="4" s="1"/>
  <c r="AL104" i="4"/>
  <c r="AR104" i="4" s="1"/>
  <c r="AL105" i="4"/>
  <c r="AL106" i="4"/>
  <c r="AR106" i="4" s="1"/>
  <c r="AL107" i="4"/>
  <c r="AR107" i="4" s="1"/>
  <c r="AL108" i="4"/>
  <c r="AR108" i="4" s="1"/>
  <c r="AL109" i="4"/>
  <c r="AR109" i="4" s="1"/>
  <c r="AL110" i="4"/>
  <c r="AR110" i="4" s="1"/>
  <c r="AL111" i="4"/>
  <c r="AR111" i="4" s="1"/>
  <c r="AL112" i="4"/>
  <c r="AR112" i="4" s="1"/>
  <c r="AL113" i="4"/>
  <c r="AL114" i="4"/>
  <c r="AR114" i="4" s="1"/>
  <c r="AL115" i="4"/>
  <c r="AR115" i="4" s="1"/>
  <c r="AL116" i="4"/>
  <c r="AR116" i="4" s="1"/>
  <c r="AL117" i="4"/>
  <c r="AR117" i="4" s="1"/>
  <c r="AL118" i="4"/>
  <c r="AR118" i="4" s="1"/>
  <c r="AL119" i="4"/>
  <c r="AR119" i="4" s="1"/>
  <c r="AL120" i="4"/>
  <c r="AR120" i="4" s="1"/>
  <c r="AL121" i="4"/>
  <c r="AL122" i="4"/>
  <c r="AR122" i="4" s="1"/>
  <c r="AL123" i="4"/>
  <c r="AR123" i="4" s="1"/>
  <c r="AL124" i="4"/>
  <c r="AR124" i="4" s="1"/>
  <c r="AL125" i="4"/>
  <c r="AR125" i="4" s="1"/>
  <c r="AL126" i="4"/>
  <c r="AR126" i="4" s="1"/>
  <c r="AL127" i="4"/>
  <c r="AR127" i="4" s="1"/>
  <c r="AL128" i="4"/>
  <c r="AR128" i="4" s="1"/>
  <c r="AL129" i="4"/>
  <c r="AL130" i="4"/>
  <c r="AR130" i="4" s="1"/>
  <c r="AL131" i="4"/>
  <c r="AR131" i="4" s="1"/>
  <c r="AL132" i="4"/>
  <c r="AR132" i="4" s="1"/>
  <c r="AL133" i="4"/>
  <c r="AR133" i="4" s="1"/>
  <c r="AL134" i="4"/>
  <c r="AR134" i="4" s="1"/>
  <c r="AL135" i="4"/>
  <c r="AR135" i="4" s="1"/>
  <c r="AL136" i="4"/>
  <c r="AR136" i="4" s="1"/>
  <c r="AL137" i="4"/>
  <c r="AL138" i="4"/>
  <c r="AR138" i="4" s="1"/>
  <c r="AL139" i="4"/>
  <c r="AR139" i="4" s="1"/>
  <c r="AL140" i="4"/>
  <c r="AR140" i="4" s="1"/>
  <c r="AL141" i="4"/>
  <c r="AR141" i="4" s="1"/>
  <c r="AL142" i="4"/>
  <c r="AR142" i="4" s="1"/>
  <c r="AL143" i="4"/>
  <c r="AR143" i="4" s="1"/>
  <c r="AL144" i="4"/>
  <c r="AR144" i="4" s="1"/>
  <c r="AL145" i="4"/>
  <c r="AL146" i="4"/>
  <c r="AR146" i="4" s="1"/>
  <c r="AL147" i="4"/>
  <c r="AR147" i="4" s="1"/>
  <c r="AL148" i="4"/>
  <c r="AR148" i="4" s="1"/>
  <c r="AL149" i="4"/>
  <c r="AR149" i="4" s="1"/>
  <c r="AL150" i="4"/>
  <c r="AR150" i="4" s="1"/>
  <c r="AL151" i="4"/>
  <c r="AR151" i="4" s="1"/>
  <c r="AL152" i="4"/>
  <c r="AR152" i="4" s="1"/>
  <c r="AL153" i="4"/>
  <c r="AL154" i="4"/>
  <c r="AR154" i="4" s="1"/>
  <c r="AL155" i="4"/>
  <c r="AR155" i="4" s="1"/>
  <c r="AL156" i="4"/>
  <c r="AR156" i="4" s="1"/>
  <c r="AL157" i="4"/>
  <c r="AR157" i="4" s="1"/>
  <c r="AL158" i="4"/>
  <c r="AR158" i="4" s="1"/>
  <c r="AL159" i="4"/>
  <c r="AR159" i="4" s="1"/>
  <c r="AL160" i="4"/>
  <c r="AR160" i="4" s="1"/>
  <c r="AL161" i="4"/>
  <c r="AL162" i="4"/>
  <c r="AR162" i="4" s="1"/>
  <c r="AL163" i="4"/>
  <c r="AR163" i="4" s="1"/>
  <c r="AL164" i="4"/>
  <c r="AR164" i="4" s="1"/>
  <c r="AL165" i="4"/>
  <c r="AR165" i="4" s="1"/>
  <c r="AL166" i="4"/>
  <c r="AR166" i="4" s="1"/>
  <c r="AL167" i="4"/>
  <c r="AR167" i="4" s="1"/>
  <c r="AL168" i="4"/>
  <c r="AR168" i="4" s="1"/>
  <c r="AL169" i="4"/>
  <c r="AL170" i="4"/>
  <c r="AR170" i="4" s="1"/>
  <c r="AL171" i="4"/>
  <c r="AR171" i="4" s="1"/>
  <c r="AL172" i="4"/>
  <c r="AR172" i="4" s="1"/>
  <c r="AL173" i="4"/>
  <c r="AR173" i="4" s="1"/>
  <c r="AL174" i="4"/>
  <c r="AR174" i="4" s="1"/>
  <c r="AL175" i="4"/>
  <c r="AR175" i="4" s="1"/>
  <c r="AL176" i="4"/>
  <c r="AR176" i="4" s="1"/>
  <c r="AL177" i="4"/>
  <c r="AL178" i="4"/>
  <c r="AR178" i="4" s="1"/>
  <c r="AL179" i="4"/>
  <c r="AR179" i="4" s="1"/>
  <c r="AL180" i="4"/>
  <c r="AR180" i="4" s="1"/>
  <c r="AL181" i="4"/>
  <c r="AR181" i="4" s="1"/>
  <c r="AL182" i="4"/>
  <c r="AR182" i="4" s="1"/>
  <c r="AL183" i="4"/>
  <c r="AR183" i="4" s="1"/>
  <c r="AL184" i="4"/>
  <c r="AR184" i="4" s="1"/>
  <c r="AL185" i="4"/>
  <c r="AL186" i="4"/>
  <c r="AR186" i="4" s="1"/>
  <c r="AL187" i="4"/>
  <c r="AR187" i="4" s="1"/>
  <c r="AL188" i="4"/>
  <c r="AR188" i="4" s="1"/>
  <c r="AL189" i="4"/>
  <c r="AR189" i="4" s="1"/>
  <c r="AL190" i="4"/>
  <c r="AR190" i="4" s="1"/>
  <c r="AL191" i="4"/>
  <c r="AR191" i="4" s="1"/>
  <c r="AL192" i="4"/>
  <c r="AR192" i="4" s="1"/>
  <c r="AL193" i="4"/>
  <c r="AL194" i="4"/>
  <c r="AR194" i="4" s="1"/>
  <c r="AL195" i="4"/>
  <c r="AR195" i="4" s="1"/>
  <c r="AL196" i="4"/>
  <c r="AR196" i="4" s="1"/>
  <c r="AL197" i="4"/>
  <c r="AR197" i="4" s="1"/>
  <c r="AL198" i="4"/>
  <c r="AR198" i="4" s="1"/>
  <c r="AL199" i="4"/>
  <c r="AR199" i="4" s="1"/>
  <c r="AL200" i="4"/>
  <c r="AR200" i="4" s="1"/>
  <c r="AL201" i="4"/>
  <c r="AL202" i="4"/>
  <c r="AR202" i="4" s="1"/>
  <c r="AL203" i="4"/>
  <c r="AR203" i="4" s="1"/>
  <c r="AL204" i="4"/>
  <c r="AR204" i="4" s="1"/>
  <c r="AL205" i="4"/>
  <c r="AR205" i="4" s="1"/>
  <c r="AL206" i="4"/>
  <c r="AR206" i="4" s="1"/>
  <c r="AL207" i="4"/>
  <c r="AR207" i="4" s="1"/>
  <c r="AL208" i="4"/>
  <c r="AR208" i="4" s="1"/>
  <c r="AL209" i="4"/>
  <c r="AL210" i="4"/>
  <c r="AR210" i="4" s="1"/>
  <c r="AL211" i="4"/>
  <c r="AR211" i="4" s="1"/>
  <c r="AL212" i="4"/>
  <c r="AR212" i="4" s="1"/>
  <c r="AL213" i="4"/>
  <c r="AR213" i="4" s="1"/>
  <c r="AL214" i="4"/>
  <c r="AR214" i="4" s="1"/>
  <c r="AL215" i="4"/>
  <c r="AR215" i="4" s="1"/>
  <c r="AL216" i="4"/>
  <c r="AR216" i="4" s="1"/>
  <c r="AL217" i="4"/>
  <c r="AL218" i="4"/>
  <c r="AR218" i="4" s="1"/>
  <c r="AL219" i="4"/>
  <c r="AR219" i="4" s="1"/>
  <c r="AL220" i="4"/>
  <c r="AR220" i="4" s="1"/>
  <c r="AL221" i="4"/>
  <c r="AR221" i="4" s="1"/>
  <c r="AL222" i="4"/>
  <c r="AR222" i="4" s="1"/>
  <c r="AL223" i="4"/>
  <c r="AR223" i="4" s="1"/>
  <c r="AL224" i="4"/>
  <c r="AR224" i="4" s="1"/>
  <c r="AL225" i="4"/>
  <c r="AL226" i="4"/>
  <c r="AR226" i="4" s="1"/>
  <c r="AL227" i="4"/>
  <c r="AR227" i="4" s="1"/>
  <c r="AL228" i="4"/>
  <c r="AR228" i="4" s="1"/>
  <c r="AL229" i="4"/>
  <c r="AR229" i="4" s="1"/>
  <c r="AL230" i="4"/>
  <c r="AR230" i="4" s="1"/>
  <c r="AL231" i="4"/>
  <c r="AR231" i="4" s="1"/>
  <c r="AL232" i="4"/>
  <c r="AR232" i="4" s="1"/>
  <c r="AL233" i="4"/>
  <c r="AL234" i="4"/>
  <c r="AR234" i="4" s="1"/>
  <c r="AL235" i="4"/>
  <c r="AR235" i="4" s="1"/>
  <c r="AL236" i="4"/>
  <c r="AR236" i="4" s="1"/>
  <c r="AL237" i="4"/>
  <c r="AR237" i="4" s="1"/>
  <c r="AL238" i="4"/>
  <c r="AR238" i="4" s="1"/>
  <c r="AL239" i="4"/>
  <c r="AR239" i="4" s="1"/>
  <c r="AL240" i="4"/>
  <c r="AR240" i="4" s="1"/>
  <c r="AL241" i="4"/>
  <c r="AL242" i="4"/>
  <c r="AR242" i="4" s="1"/>
  <c r="AL243" i="4"/>
  <c r="AR243" i="4" s="1"/>
  <c r="AL244" i="4"/>
  <c r="AR244" i="4" s="1"/>
  <c r="AL245" i="4"/>
  <c r="AR245" i="4" s="1"/>
  <c r="AL246" i="4"/>
  <c r="AR246" i="4" s="1"/>
  <c r="AL247" i="4"/>
  <c r="AR247" i="4" s="1"/>
  <c r="AL248" i="4"/>
  <c r="AR248" i="4" s="1"/>
  <c r="AL249" i="4"/>
  <c r="AL250" i="4"/>
  <c r="AR250" i="4" s="1"/>
  <c r="AL251" i="4"/>
  <c r="AR251" i="4" s="1"/>
  <c r="AL252" i="4"/>
  <c r="AR252" i="4" s="1"/>
  <c r="AL253" i="4"/>
  <c r="AR253" i="4" s="1"/>
  <c r="AL254" i="4"/>
  <c r="AR254" i="4" s="1"/>
  <c r="AL255" i="4"/>
  <c r="AR255" i="4" s="1"/>
  <c r="AL256" i="4"/>
  <c r="AR256" i="4" s="1"/>
  <c r="AK7" i="4"/>
  <c r="AK8" i="4"/>
  <c r="AK9" i="4"/>
  <c r="AK10" i="4"/>
  <c r="AK11" i="4"/>
  <c r="AK12" i="4"/>
  <c r="AK13" i="4"/>
  <c r="AQ13" i="4" s="1"/>
  <c r="AK14" i="4"/>
  <c r="AQ14" i="4" s="1"/>
  <c r="AK15" i="4"/>
  <c r="AK16" i="4"/>
  <c r="AK17" i="4"/>
  <c r="AK18" i="4"/>
  <c r="AK19" i="4"/>
  <c r="AK20" i="4"/>
  <c r="AK21" i="4"/>
  <c r="AQ21" i="4" s="1"/>
  <c r="AK22" i="4"/>
  <c r="AQ22" i="4" s="1"/>
  <c r="AK23" i="4"/>
  <c r="AK24" i="4"/>
  <c r="AK25" i="4"/>
  <c r="AK26" i="4"/>
  <c r="AK27" i="4"/>
  <c r="AK28" i="4"/>
  <c r="AK29" i="4"/>
  <c r="AQ29" i="4" s="1"/>
  <c r="AK30" i="4"/>
  <c r="AQ30" i="4" s="1"/>
  <c r="AK31" i="4"/>
  <c r="AK32" i="4"/>
  <c r="AK33" i="4"/>
  <c r="AK34" i="4"/>
  <c r="AK35" i="4"/>
  <c r="AK36" i="4"/>
  <c r="AK37" i="4"/>
  <c r="AQ37" i="4" s="1"/>
  <c r="AK38" i="4"/>
  <c r="AQ38" i="4" s="1"/>
  <c r="AK39" i="4"/>
  <c r="AK40" i="4"/>
  <c r="AK41" i="4"/>
  <c r="AK42" i="4"/>
  <c r="AK43" i="4"/>
  <c r="AK44" i="4"/>
  <c r="AK45" i="4"/>
  <c r="AQ45" i="4" s="1"/>
  <c r="AK46" i="4"/>
  <c r="AQ46" i="4" s="1"/>
  <c r="AK47" i="4"/>
  <c r="AK48" i="4"/>
  <c r="AK49" i="4"/>
  <c r="AK50" i="4"/>
  <c r="AK51" i="4"/>
  <c r="AK52" i="4"/>
  <c r="AK53" i="4"/>
  <c r="AQ53" i="4" s="1"/>
  <c r="AK54" i="4"/>
  <c r="AQ54" i="4" s="1"/>
  <c r="AK55" i="4"/>
  <c r="AK56" i="4"/>
  <c r="AK57" i="4"/>
  <c r="AK58" i="4"/>
  <c r="AK59" i="4"/>
  <c r="AK60" i="4"/>
  <c r="AK61" i="4"/>
  <c r="AQ61" i="4" s="1"/>
  <c r="AK62" i="4"/>
  <c r="AQ62" i="4" s="1"/>
  <c r="AK63" i="4"/>
  <c r="AK64" i="4"/>
  <c r="AK65" i="4"/>
  <c r="AK66" i="4"/>
  <c r="AK67" i="4"/>
  <c r="AK68" i="4"/>
  <c r="AK69" i="4"/>
  <c r="AQ69" i="4" s="1"/>
  <c r="AK70" i="4"/>
  <c r="AQ70" i="4" s="1"/>
  <c r="AK71" i="4"/>
  <c r="AK72" i="4"/>
  <c r="AK73" i="4"/>
  <c r="AK74" i="4"/>
  <c r="AK75" i="4"/>
  <c r="AK76" i="4"/>
  <c r="AK77" i="4"/>
  <c r="AQ77" i="4" s="1"/>
  <c r="AK78" i="4"/>
  <c r="AQ78" i="4" s="1"/>
  <c r="AK79" i="4"/>
  <c r="AK80" i="4"/>
  <c r="AK81" i="4"/>
  <c r="AK82" i="4"/>
  <c r="AK83" i="4"/>
  <c r="AK84" i="4"/>
  <c r="AK85" i="4"/>
  <c r="AQ85" i="4" s="1"/>
  <c r="AK86" i="4"/>
  <c r="AQ86" i="4" s="1"/>
  <c r="AK87" i="4"/>
  <c r="AK88" i="4"/>
  <c r="AK89" i="4"/>
  <c r="AK90" i="4"/>
  <c r="AK91" i="4"/>
  <c r="AK92" i="4"/>
  <c r="AK93" i="4"/>
  <c r="AQ93" i="4" s="1"/>
  <c r="AK94" i="4"/>
  <c r="AQ94" i="4" s="1"/>
  <c r="AK95" i="4"/>
  <c r="AK96" i="4"/>
  <c r="AK97" i="4"/>
  <c r="AK98" i="4"/>
  <c r="AK99" i="4"/>
  <c r="AK100" i="4"/>
  <c r="AK101" i="4"/>
  <c r="AQ101" i="4" s="1"/>
  <c r="AK102" i="4"/>
  <c r="AQ102" i="4" s="1"/>
  <c r="AK103" i="4"/>
  <c r="AK104" i="4"/>
  <c r="AK105" i="4"/>
  <c r="AK106" i="4"/>
  <c r="AK107" i="4"/>
  <c r="AK108" i="4"/>
  <c r="AK109" i="4"/>
  <c r="AQ109" i="4" s="1"/>
  <c r="AK110" i="4"/>
  <c r="AQ110" i="4" s="1"/>
  <c r="AK111" i="4"/>
  <c r="AK112" i="4"/>
  <c r="AK113" i="4"/>
  <c r="AK114" i="4"/>
  <c r="AK115" i="4"/>
  <c r="AK116" i="4"/>
  <c r="AK117" i="4"/>
  <c r="AQ117" i="4" s="1"/>
  <c r="AK118" i="4"/>
  <c r="AQ118" i="4" s="1"/>
  <c r="AK119" i="4"/>
  <c r="AK120" i="4"/>
  <c r="AK121" i="4"/>
  <c r="AK122" i="4"/>
  <c r="AK123" i="4"/>
  <c r="AK124" i="4"/>
  <c r="AK125" i="4"/>
  <c r="AQ125" i="4" s="1"/>
  <c r="AK126" i="4"/>
  <c r="AQ126" i="4" s="1"/>
  <c r="AK127" i="4"/>
  <c r="AK128" i="4"/>
  <c r="AK129" i="4"/>
  <c r="AK130" i="4"/>
  <c r="AK131" i="4"/>
  <c r="AK132" i="4"/>
  <c r="AK133" i="4"/>
  <c r="AQ133" i="4" s="1"/>
  <c r="AK134" i="4"/>
  <c r="AQ134" i="4" s="1"/>
  <c r="AK135" i="4"/>
  <c r="AK136" i="4"/>
  <c r="AK137" i="4"/>
  <c r="AK138" i="4"/>
  <c r="AK139" i="4"/>
  <c r="AK140" i="4"/>
  <c r="AK141" i="4"/>
  <c r="AQ141" i="4" s="1"/>
  <c r="AK142" i="4"/>
  <c r="AQ142" i="4" s="1"/>
  <c r="AK143" i="4"/>
  <c r="AK144" i="4"/>
  <c r="AK145" i="4"/>
  <c r="AK146" i="4"/>
  <c r="AK147" i="4"/>
  <c r="AK148" i="4"/>
  <c r="AK149" i="4"/>
  <c r="AQ149" i="4" s="1"/>
  <c r="AK150" i="4"/>
  <c r="AQ150" i="4" s="1"/>
  <c r="AK151" i="4"/>
  <c r="AK152" i="4"/>
  <c r="AK153" i="4"/>
  <c r="AK154" i="4"/>
  <c r="AK155" i="4"/>
  <c r="AK156" i="4"/>
  <c r="AK157" i="4"/>
  <c r="AQ157" i="4" s="1"/>
  <c r="AK158" i="4"/>
  <c r="AQ158" i="4" s="1"/>
  <c r="AK159" i="4"/>
  <c r="AK160" i="4"/>
  <c r="AK161" i="4"/>
  <c r="AK162" i="4"/>
  <c r="AK163" i="4"/>
  <c r="AK164" i="4"/>
  <c r="AK165" i="4"/>
  <c r="AQ165" i="4" s="1"/>
  <c r="AK166" i="4"/>
  <c r="AQ166" i="4" s="1"/>
  <c r="AK167" i="4"/>
  <c r="AK168" i="4"/>
  <c r="AK169" i="4"/>
  <c r="AK170" i="4"/>
  <c r="AK171" i="4"/>
  <c r="AK172" i="4"/>
  <c r="AK173" i="4"/>
  <c r="AQ173" i="4" s="1"/>
  <c r="AK174" i="4"/>
  <c r="AQ174" i="4" s="1"/>
  <c r="AK175" i="4"/>
  <c r="AK176" i="4"/>
  <c r="AK177" i="4"/>
  <c r="AK178" i="4"/>
  <c r="AK179" i="4"/>
  <c r="AK180" i="4"/>
  <c r="AK181" i="4"/>
  <c r="AQ181" i="4" s="1"/>
  <c r="AK182" i="4"/>
  <c r="AQ182" i="4" s="1"/>
  <c r="AK183" i="4"/>
  <c r="AK184" i="4"/>
  <c r="AK185" i="4"/>
  <c r="AK186" i="4"/>
  <c r="AK187" i="4"/>
  <c r="AK188" i="4"/>
  <c r="AK189" i="4"/>
  <c r="AK190" i="4"/>
  <c r="AQ190" i="4" s="1"/>
  <c r="AK191" i="4"/>
  <c r="AK192" i="4"/>
  <c r="AK193" i="4"/>
  <c r="AK194" i="4"/>
  <c r="AK195" i="4"/>
  <c r="AK196" i="4"/>
  <c r="AK197" i="4"/>
  <c r="AQ197" i="4" s="1"/>
  <c r="AK198" i="4"/>
  <c r="AQ198" i="4" s="1"/>
  <c r="AK199" i="4"/>
  <c r="AK200" i="4"/>
  <c r="AK201" i="4"/>
  <c r="AK202" i="4"/>
  <c r="AK203" i="4"/>
  <c r="AK204" i="4"/>
  <c r="AK205" i="4"/>
  <c r="AQ205" i="4" s="1"/>
  <c r="AK206" i="4"/>
  <c r="AQ206" i="4" s="1"/>
  <c r="AK207" i="4"/>
  <c r="AK208" i="4"/>
  <c r="AK209" i="4"/>
  <c r="AK210" i="4"/>
  <c r="AK211" i="4"/>
  <c r="AK212" i="4"/>
  <c r="AK213" i="4"/>
  <c r="AQ213" i="4" s="1"/>
  <c r="AK214" i="4"/>
  <c r="AQ214" i="4" s="1"/>
  <c r="AK215" i="4"/>
  <c r="AK216" i="4"/>
  <c r="AK217" i="4"/>
  <c r="AK218" i="4"/>
  <c r="AK219" i="4"/>
  <c r="AK220" i="4"/>
  <c r="AK221" i="4"/>
  <c r="AQ221" i="4" s="1"/>
  <c r="AK222" i="4"/>
  <c r="AQ222" i="4" s="1"/>
  <c r="AK223" i="4"/>
  <c r="AK224" i="4"/>
  <c r="AK225" i="4"/>
  <c r="AK226" i="4"/>
  <c r="AK227" i="4"/>
  <c r="AK228" i="4"/>
  <c r="AK229" i="4"/>
  <c r="AQ229" i="4" s="1"/>
  <c r="AK230" i="4"/>
  <c r="AQ230" i="4" s="1"/>
  <c r="AK231" i="4"/>
  <c r="AK232" i="4"/>
  <c r="AK233" i="4"/>
  <c r="AK234" i="4"/>
  <c r="AK235" i="4"/>
  <c r="AK236" i="4"/>
  <c r="AK237" i="4"/>
  <c r="AQ237" i="4" s="1"/>
  <c r="AK238" i="4"/>
  <c r="AQ238" i="4" s="1"/>
  <c r="AK239" i="4"/>
  <c r="AK240" i="4"/>
  <c r="AK241" i="4"/>
  <c r="AK242" i="4"/>
  <c r="AK243" i="4"/>
  <c r="AK244" i="4"/>
  <c r="AK245" i="4"/>
  <c r="AQ245" i="4" s="1"/>
  <c r="AK246" i="4"/>
  <c r="AQ246" i="4" s="1"/>
  <c r="AK247" i="4"/>
  <c r="AK248" i="4"/>
  <c r="AK249" i="4"/>
  <c r="AK250" i="4"/>
  <c r="AK251" i="4"/>
  <c r="AK252" i="4"/>
  <c r="AK253" i="4"/>
  <c r="AQ253" i="4" s="1"/>
  <c r="AK254" i="4"/>
  <c r="AQ254" i="4" s="1"/>
  <c r="AK255" i="4"/>
  <c r="AK256" i="4"/>
  <c r="AO251" i="4" l="1"/>
  <c r="AQ251" i="4"/>
  <c r="AO235" i="4"/>
  <c r="AQ235" i="4"/>
  <c r="AO219" i="4"/>
  <c r="AQ219" i="4"/>
  <c r="AO203" i="4"/>
  <c r="AQ203" i="4"/>
  <c r="AO187" i="4"/>
  <c r="AQ187" i="4"/>
  <c r="AO171" i="4"/>
  <c r="AQ171" i="4"/>
  <c r="AO155" i="4"/>
  <c r="AQ155" i="4"/>
  <c r="AO139" i="4"/>
  <c r="AQ139" i="4"/>
  <c r="AO123" i="4"/>
  <c r="AQ123" i="4"/>
  <c r="AO107" i="4"/>
  <c r="AQ107" i="4"/>
  <c r="AO99" i="4"/>
  <c r="AQ99" i="4"/>
  <c r="AO87" i="4"/>
  <c r="AQ87" i="4"/>
  <c r="AO83" i="4"/>
  <c r="AQ83" i="4"/>
  <c r="AO79" i="4"/>
  <c r="AQ79" i="4"/>
  <c r="AO75" i="4"/>
  <c r="AQ75" i="4"/>
  <c r="AO71" i="4"/>
  <c r="AQ71" i="4"/>
  <c r="AO67" i="4"/>
  <c r="AQ67" i="4"/>
  <c r="AO63" i="4"/>
  <c r="AQ63" i="4"/>
  <c r="AO59" i="4"/>
  <c r="AQ59" i="4"/>
  <c r="AO55" i="4"/>
  <c r="AQ55" i="4"/>
  <c r="AO51" i="4"/>
  <c r="AQ51" i="4"/>
  <c r="AO47" i="4"/>
  <c r="AQ47" i="4"/>
  <c r="AO43" i="4"/>
  <c r="AQ43" i="4"/>
  <c r="AO39" i="4"/>
  <c r="AQ39" i="4"/>
  <c r="AO35" i="4"/>
  <c r="AQ35" i="4"/>
  <c r="AO31" i="4"/>
  <c r="AQ31" i="4"/>
  <c r="AO27" i="4"/>
  <c r="AQ27" i="4"/>
  <c r="AO23" i="4"/>
  <c r="AQ23" i="4"/>
  <c r="AO19" i="4"/>
  <c r="AQ19" i="4"/>
  <c r="AO15" i="4"/>
  <c r="AQ15" i="4"/>
  <c r="AO11" i="4"/>
  <c r="AQ11" i="4"/>
  <c r="AO7" i="4"/>
  <c r="AQ7" i="4"/>
  <c r="AP249" i="4"/>
  <c r="AR249" i="4"/>
  <c r="AP241" i="4"/>
  <c r="AR241" i="4"/>
  <c r="AP233" i="4"/>
  <c r="AR233" i="4"/>
  <c r="AP225" i="4"/>
  <c r="AR225" i="4"/>
  <c r="AP217" i="4"/>
  <c r="AR217" i="4"/>
  <c r="AP209" i="4"/>
  <c r="AR209" i="4"/>
  <c r="AP201" i="4"/>
  <c r="AR201" i="4"/>
  <c r="AP193" i="4"/>
  <c r="AR193" i="4"/>
  <c r="AP185" i="4"/>
  <c r="AR185" i="4"/>
  <c r="AP177" i="4"/>
  <c r="AR177" i="4"/>
  <c r="AP169" i="4"/>
  <c r="AR169" i="4"/>
  <c r="AP161" i="4"/>
  <c r="AR161" i="4"/>
  <c r="AP153" i="4"/>
  <c r="AR153" i="4"/>
  <c r="AP145" i="4"/>
  <c r="AR145" i="4"/>
  <c r="AP137" i="4"/>
  <c r="AR137" i="4"/>
  <c r="AP129" i="4"/>
  <c r="AR129" i="4"/>
  <c r="AP121" i="4"/>
  <c r="AR121" i="4"/>
  <c r="AP113" i="4"/>
  <c r="AR113" i="4"/>
  <c r="AP105" i="4"/>
  <c r="AR105" i="4"/>
  <c r="AP97" i="4"/>
  <c r="AR97" i="4"/>
  <c r="AP89" i="4"/>
  <c r="AR89" i="4"/>
  <c r="AP81" i="4"/>
  <c r="AR81" i="4"/>
  <c r="AP73" i="4"/>
  <c r="AR73" i="4"/>
  <c r="AP65" i="4"/>
  <c r="AR65" i="4"/>
  <c r="AP57" i="4"/>
  <c r="AR57" i="4"/>
  <c r="AO247" i="4"/>
  <c r="AQ247" i="4"/>
  <c r="AO231" i="4"/>
  <c r="AQ231" i="4"/>
  <c r="AO215" i="4"/>
  <c r="AQ215" i="4"/>
  <c r="AO199" i="4"/>
  <c r="AQ199" i="4"/>
  <c r="AO183" i="4"/>
  <c r="AQ183" i="4"/>
  <c r="AO167" i="4"/>
  <c r="AQ167" i="4"/>
  <c r="AO151" i="4"/>
  <c r="AQ151" i="4"/>
  <c r="AO135" i="4"/>
  <c r="AQ135" i="4"/>
  <c r="AO119" i="4"/>
  <c r="AQ119" i="4"/>
  <c r="AO103" i="4"/>
  <c r="AQ103" i="4"/>
  <c r="AO210" i="4"/>
  <c r="AQ210" i="4"/>
  <c r="AO186" i="4"/>
  <c r="AQ186" i="4"/>
  <c r="AO162" i="4"/>
  <c r="AQ162" i="4"/>
  <c r="AO138" i="4"/>
  <c r="AQ138" i="4"/>
  <c r="AO114" i="4"/>
  <c r="AQ114" i="4"/>
  <c r="AO90" i="4"/>
  <c r="AQ90" i="4"/>
  <c r="AO66" i="4"/>
  <c r="AQ66" i="4"/>
  <c r="AO42" i="4"/>
  <c r="AQ42" i="4"/>
  <c r="AO243" i="4"/>
  <c r="AQ243" i="4"/>
  <c r="AO227" i="4"/>
  <c r="AQ227" i="4"/>
  <c r="AO211" i="4"/>
  <c r="AQ211" i="4"/>
  <c r="AO195" i="4"/>
  <c r="AQ195" i="4"/>
  <c r="AO179" i="4"/>
  <c r="AQ179" i="4"/>
  <c r="AO163" i="4"/>
  <c r="AQ163" i="4"/>
  <c r="AO147" i="4"/>
  <c r="AQ147" i="4"/>
  <c r="AO131" i="4"/>
  <c r="AQ131" i="4"/>
  <c r="AO115" i="4"/>
  <c r="AQ115" i="4"/>
  <c r="AO95" i="4"/>
  <c r="AQ95" i="4"/>
  <c r="AO250" i="4"/>
  <c r="AQ250" i="4"/>
  <c r="AO242" i="4"/>
  <c r="AQ242" i="4"/>
  <c r="AO218" i="4"/>
  <c r="AQ218" i="4"/>
  <c r="AO194" i="4"/>
  <c r="AQ194" i="4"/>
  <c r="AO170" i="4"/>
  <c r="AQ170" i="4"/>
  <c r="AO130" i="4"/>
  <c r="AQ130" i="4"/>
  <c r="AO122" i="4"/>
  <c r="AQ122" i="4"/>
  <c r="AO98" i="4"/>
  <c r="AQ98" i="4"/>
  <c r="AO74" i="4"/>
  <c r="AQ74" i="4"/>
  <c r="AO50" i="4"/>
  <c r="AQ50" i="4"/>
  <c r="AO26" i="4"/>
  <c r="AQ26" i="4"/>
  <c r="AO10" i="4"/>
  <c r="AQ10" i="4"/>
  <c r="AO249" i="4"/>
  <c r="AQ249" i="4"/>
  <c r="AO193" i="4"/>
  <c r="AQ193" i="4"/>
  <c r="AO189" i="4"/>
  <c r="AQ189" i="4"/>
  <c r="AO185" i="4"/>
  <c r="AQ185" i="4"/>
  <c r="AO177" i="4"/>
  <c r="AQ177" i="4"/>
  <c r="AO169" i="4"/>
  <c r="AQ169" i="4"/>
  <c r="AO161" i="4"/>
  <c r="AQ161" i="4"/>
  <c r="AO153" i="4"/>
  <c r="AQ153" i="4"/>
  <c r="AO145" i="4"/>
  <c r="AQ145" i="4"/>
  <c r="AO137" i="4"/>
  <c r="AQ137" i="4"/>
  <c r="AO129" i="4"/>
  <c r="AQ129" i="4"/>
  <c r="AO121" i="4"/>
  <c r="AQ121" i="4"/>
  <c r="AO113" i="4"/>
  <c r="AQ113" i="4"/>
  <c r="AO105" i="4"/>
  <c r="AQ105" i="4"/>
  <c r="AO97" i="4"/>
  <c r="AQ97" i="4"/>
  <c r="AO89" i="4"/>
  <c r="AQ89" i="4"/>
  <c r="AO81" i="4"/>
  <c r="AQ81" i="4"/>
  <c r="AO73" i="4"/>
  <c r="AQ73" i="4"/>
  <c r="AO65" i="4"/>
  <c r="AQ65" i="4"/>
  <c r="AO57" i="4"/>
  <c r="AQ57" i="4"/>
  <c r="AO49" i="4"/>
  <c r="AQ49" i="4"/>
  <c r="AO41" i="4"/>
  <c r="AQ41" i="4"/>
  <c r="AO33" i="4"/>
  <c r="AQ33" i="4"/>
  <c r="AO25" i="4"/>
  <c r="AQ25" i="4"/>
  <c r="AO17" i="4"/>
  <c r="AQ17" i="4"/>
  <c r="AO9" i="4"/>
  <c r="AQ9" i="4"/>
  <c r="AO255" i="4"/>
  <c r="AQ255" i="4"/>
  <c r="AO239" i="4"/>
  <c r="AQ239" i="4"/>
  <c r="AO223" i="4"/>
  <c r="AQ223" i="4"/>
  <c r="AO207" i="4"/>
  <c r="AQ207" i="4"/>
  <c r="AO191" i="4"/>
  <c r="AQ191" i="4"/>
  <c r="AO175" i="4"/>
  <c r="AQ175" i="4"/>
  <c r="AO159" i="4"/>
  <c r="AQ159" i="4"/>
  <c r="AO143" i="4"/>
  <c r="AQ143" i="4"/>
  <c r="AO127" i="4"/>
  <c r="AQ127" i="4"/>
  <c r="AO111" i="4"/>
  <c r="AQ111" i="4"/>
  <c r="AO91" i="4"/>
  <c r="AQ91" i="4"/>
  <c r="AO234" i="4"/>
  <c r="AQ234" i="4"/>
  <c r="AO226" i="4"/>
  <c r="AQ226" i="4"/>
  <c r="AO202" i="4"/>
  <c r="AQ202" i="4"/>
  <c r="AO178" i="4"/>
  <c r="AQ178" i="4"/>
  <c r="AO154" i="4"/>
  <c r="AQ154" i="4"/>
  <c r="AO146" i="4"/>
  <c r="AQ146" i="4"/>
  <c r="AO106" i="4"/>
  <c r="AQ106" i="4"/>
  <c r="AO82" i="4"/>
  <c r="AQ82" i="4"/>
  <c r="AO58" i="4"/>
  <c r="AQ58" i="4"/>
  <c r="AO34" i="4"/>
  <c r="AQ34" i="4"/>
  <c r="AO18" i="4"/>
  <c r="AQ18" i="4"/>
  <c r="AO241" i="4"/>
  <c r="AQ241" i="4"/>
  <c r="AO233" i="4"/>
  <c r="AQ233" i="4"/>
  <c r="AO225" i="4"/>
  <c r="AQ225" i="4"/>
  <c r="AO217" i="4"/>
  <c r="AQ217" i="4"/>
  <c r="AO209" i="4"/>
  <c r="AQ209" i="4"/>
  <c r="AO201" i="4"/>
  <c r="AQ201" i="4"/>
  <c r="AO256" i="4"/>
  <c r="AQ256" i="4"/>
  <c r="AO252" i="4"/>
  <c r="AQ252" i="4"/>
  <c r="AO248" i="4"/>
  <c r="AQ248" i="4"/>
  <c r="AO244" i="4"/>
  <c r="AQ244" i="4"/>
  <c r="AO240" i="4"/>
  <c r="AQ240" i="4"/>
  <c r="AO236" i="4"/>
  <c r="AQ236" i="4"/>
  <c r="AO232" i="4"/>
  <c r="AQ232" i="4"/>
  <c r="AO228" i="4"/>
  <c r="AQ228" i="4"/>
  <c r="AO224" i="4"/>
  <c r="AQ224" i="4"/>
  <c r="AO220" i="4"/>
  <c r="AQ220" i="4"/>
  <c r="AO216" i="4"/>
  <c r="AQ216" i="4"/>
  <c r="AO212" i="4"/>
  <c r="AQ212" i="4"/>
  <c r="AO208" i="4"/>
  <c r="AQ208" i="4"/>
  <c r="AO204" i="4"/>
  <c r="AQ204" i="4"/>
  <c r="AO200" i="4"/>
  <c r="AQ200" i="4"/>
  <c r="AO196" i="4"/>
  <c r="AQ196" i="4"/>
  <c r="AO192" i="4"/>
  <c r="AQ192" i="4"/>
  <c r="AO188" i="4"/>
  <c r="AQ188" i="4"/>
  <c r="AO184" i="4"/>
  <c r="AQ184" i="4"/>
  <c r="AO180" i="4"/>
  <c r="AQ180" i="4"/>
  <c r="AO176" i="4"/>
  <c r="AQ176" i="4"/>
  <c r="AO172" i="4"/>
  <c r="AQ172" i="4"/>
  <c r="AO168" i="4"/>
  <c r="AQ168" i="4"/>
  <c r="AO164" i="4"/>
  <c r="AQ164" i="4"/>
  <c r="AO160" i="4"/>
  <c r="AQ160" i="4"/>
  <c r="AO156" i="4"/>
  <c r="AQ156" i="4"/>
  <c r="AO152" i="4"/>
  <c r="AQ152" i="4"/>
  <c r="AO148" i="4"/>
  <c r="AQ148" i="4"/>
  <c r="AO144" i="4"/>
  <c r="AQ144" i="4"/>
  <c r="AO140" i="4"/>
  <c r="AQ140" i="4"/>
  <c r="AO136" i="4"/>
  <c r="AQ136" i="4"/>
  <c r="AO132" i="4"/>
  <c r="AQ132" i="4"/>
  <c r="AO128" i="4"/>
  <c r="AQ128" i="4"/>
  <c r="AO124" i="4"/>
  <c r="AQ124" i="4"/>
  <c r="AO120" i="4"/>
  <c r="AQ120" i="4"/>
  <c r="AO116" i="4"/>
  <c r="AQ116" i="4"/>
  <c r="AO112" i="4"/>
  <c r="AQ112" i="4"/>
  <c r="AO108" i="4"/>
  <c r="AQ108" i="4"/>
  <c r="AO104" i="4"/>
  <c r="AQ104" i="4"/>
  <c r="AO100" i="4"/>
  <c r="AQ100" i="4"/>
  <c r="AO96" i="4"/>
  <c r="AQ96" i="4"/>
  <c r="AO92" i="4"/>
  <c r="AQ92" i="4"/>
  <c r="AO88" i="4"/>
  <c r="AQ88" i="4"/>
  <c r="AO84" i="4"/>
  <c r="AQ84" i="4"/>
  <c r="AO80" i="4"/>
  <c r="AQ80" i="4"/>
  <c r="AO76" i="4"/>
  <c r="AQ76" i="4"/>
  <c r="AO72" i="4"/>
  <c r="AQ72" i="4"/>
  <c r="AO68" i="4"/>
  <c r="AQ68" i="4"/>
  <c r="AO64" i="4"/>
  <c r="AQ64" i="4"/>
  <c r="AO60" i="4"/>
  <c r="AQ60" i="4"/>
  <c r="AO56" i="4"/>
  <c r="AQ56" i="4"/>
  <c r="AO52" i="4"/>
  <c r="AQ52" i="4"/>
  <c r="AO48" i="4"/>
  <c r="AQ48" i="4"/>
  <c r="AO44" i="4"/>
  <c r="AQ44" i="4"/>
  <c r="AO40" i="4"/>
  <c r="AQ40" i="4"/>
  <c r="AO36" i="4"/>
  <c r="AQ36" i="4"/>
  <c r="AO32" i="4"/>
  <c r="AQ32" i="4"/>
  <c r="AO28" i="4"/>
  <c r="AQ28" i="4"/>
  <c r="AO24" i="4"/>
  <c r="AQ24" i="4"/>
  <c r="AO20" i="4"/>
  <c r="AQ20" i="4"/>
  <c r="AO16" i="4"/>
  <c r="AQ16" i="4"/>
  <c r="AO12" i="4"/>
  <c r="AQ12" i="4"/>
  <c r="AO8" i="4"/>
  <c r="AQ8" i="4"/>
  <c r="U207" i="3"/>
  <c r="T247" i="3"/>
  <c r="V247" i="3" s="1"/>
  <c r="M243" i="3"/>
  <c r="T195" i="3"/>
  <c r="V195" i="3" s="1"/>
  <c r="Q227" i="3"/>
  <c r="Q199" i="3"/>
  <c r="U239" i="3"/>
  <c r="U223" i="3"/>
  <c r="U203" i="3"/>
  <c r="U191" i="3"/>
  <c r="T231" i="3"/>
  <c r="V231" i="3" s="1"/>
  <c r="T207" i="3"/>
  <c r="V207" i="3" s="1"/>
  <c r="T191" i="3"/>
  <c r="V191" i="3" s="1"/>
  <c r="Q215" i="3"/>
  <c r="Q195" i="3"/>
  <c r="P215" i="3"/>
  <c r="R215" i="3" s="1"/>
  <c r="S215" i="3" s="1"/>
  <c r="M223" i="3"/>
  <c r="L199" i="3"/>
  <c r="R199" i="3"/>
  <c r="S199" i="3" s="1"/>
  <c r="AP255" i="4"/>
  <c r="AP251" i="4"/>
  <c r="AP247" i="4"/>
  <c r="AP243" i="4"/>
  <c r="AP239" i="4"/>
  <c r="AP235" i="4"/>
  <c r="AP231" i="4"/>
  <c r="AP227" i="4"/>
  <c r="AP223" i="4"/>
  <c r="AP219" i="4"/>
  <c r="AP215" i="4"/>
  <c r="AP211" i="4"/>
  <c r="AP207" i="4"/>
  <c r="AP203" i="4"/>
  <c r="AP199" i="4"/>
  <c r="AP195" i="4"/>
  <c r="AP191" i="4"/>
  <c r="AP187" i="4"/>
  <c r="AP183" i="4"/>
  <c r="AP179" i="4"/>
  <c r="AP175" i="4"/>
  <c r="AP171" i="4"/>
  <c r="AP167" i="4"/>
  <c r="AP163" i="4"/>
  <c r="AP159" i="4"/>
  <c r="AP155" i="4"/>
  <c r="AP151" i="4"/>
  <c r="AP147" i="4"/>
  <c r="AP143" i="4"/>
  <c r="AP139" i="4"/>
  <c r="AP135" i="4"/>
  <c r="AP131" i="4"/>
  <c r="AP127" i="4"/>
  <c r="AP123" i="4"/>
  <c r="AP119" i="4"/>
  <c r="AP115" i="4"/>
  <c r="AP111" i="4"/>
  <c r="AP107" i="4"/>
  <c r="AP103" i="4"/>
  <c r="AP99" i="4"/>
  <c r="AP95" i="4"/>
  <c r="AP91" i="4"/>
  <c r="AP87" i="4"/>
  <c r="AP83" i="4"/>
  <c r="AP79" i="4"/>
  <c r="AP75" i="4"/>
  <c r="AP71" i="4"/>
  <c r="AP67" i="4"/>
  <c r="AP63" i="4"/>
  <c r="AP59" i="4"/>
  <c r="AP55" i="4"/>
  <c r="AP51" i="4"/>
  <c r="AP47" i="4"/>
  <c r="AP43" i="4"/>
  <c r="AP39" i="4"/>
  <c r="AP35" i="4"/>
  <c r="AP31" i="4"/>
  <c r="AP27" i="4"/>
  <c r="AP23" i="4"/>
  <c r="AP19" i="4"/>
  <c r="AP15" i="4"/>
  <c r="AP11" i="4"/>
  <c r="AP7" i="4"/>
  <c r="AP256" i="4"/>
  <c r="AP252" i="4"/>
  <c r="AP248" i="4"/>
  <c r="AP244" i="4"/>
  <c r="AP240" i="4"/>
  <c r="AP236" i="4"/>
  <c r="AP232" i="4"/>
  <c r="AP228" i="4"/>
  <c r="AP224" i="4"/>
  <c r="AP220" i="4"/>
  <c r="AP216" i="4"/>
  <c r="AP212" i="4"/>
  <c r="AP208" i="4"/>
  <c r="AP204" i="4"/>
  <c r="AP200" i="4"/>
  <c r="AP196" i="4"/>
  <c r="AP192" i="4"/>
  <c r="AP188" i="4"/>
  <c r="AP184" i="4"/>
  <c r="AP180" i="4"/>
  <c r="AP176" i="4"/>
  <c r="AP172" i="4"/>
  <c r="AP168" i="4"/>
  <c r="AP164" i="4"/>
  <c r="AP160" i="4"/>
  <c r="AP156" i="4"/>
  <c r="AP152" i="4"/>
  <c r="AP148" i="4"/>
  <c r="AP144" i="4"/>
  <c r="AP140" i="4"/>
  <c r="AP136" i="4"/>
  <c r="AP132" i="4"/>
  <c r="AP128" i="4"/>
  <c r="AP124" i="4"/>
  <c r="AP120" i="4"/>
  <c r="AP116" i="4"/>
  <c r="AP112" i="4"/>
  <c r="AP108" i="4"/>
  <c r="AP104" i="4"/>
  <c r="AP100" i="4"/>
  <c r="AP96" i="4"/>
  <c r="AP92" i="4"/>
  <c r="AP88" i="4"/>
  <c r="AP84" i="4"/>
  <c r="AP80" i="4"/>
  <c r="AP76" i="4"/>
  <c r="AP72" i="4"/>
  <c r="AP68" i="4"/>
  <c r="AP64" i="4"/>
  <c r="AP60" i="4"/>
  <c r="AP56" i="4"/>
  <c r="AP52" i="4"/>
  <c r="AP48" i="4"/>
  <c r="AP40" i="4"/>
  <c r="AP32" i="4"/>
  <c r="P251" i="3"/>
  <c r="H231" i="3"/>
  <c r="J231" i="3" s="1"/>
  <c r="K231" i="3" s="1"/>
  <c r="U227" i="3"/>
  <c r="T202" i="3"/>
  <c r="V202" i="3" s="1"/>
  <c r="Q210" i="3"/>
  <c r="P235" i="3"/>
  <c r="P198" i="3"/>
  <c r="R198" i="3" s="1"/>
  <c r="M215" i="3"/>
  <c r="L215" i="3"/>
  <c r="H198" i="3"/>
  <c r="J198" i="3" s="1"/>
  <c r="AH50" i="3"/>
  <c r="AP24" i="4"/>
  <c r="AP16" i="4"/>
  <c r="AP8" i="4"/>
  <c r="P226" i="3"/>
  <c r="R226" i="3" s="1"/>
  <c r="E245" i="3"/>
  <c r="T230" i="3"/>
  <c r="V230" i="3" s="1"/>
  <c r="Q238" i="3"/>
  <c r="P246" i="3"/>
  <c r="R246" i="3" s="1"/>
  <c r="S246" i="3" s="1"/>
  <c r="U210" i="3"/>
  <c r="T218" i="3"/>
  <c r="V218" i="3" s="1"/>
  <c r="L214" i="3"/>
  <c r="U246" i="3"/>
  <c r="U202" i="3"/>
  <c r="Q186" i="3"/>
  <c r="L243" i="3"/>
  <c r="U243" i="3"/>
  <c r="U230" i="3"/>
  <c r="U218" i="3"/>
  <c r="U209" i="3"/>
  <c r="U199" i="3"/>
  <c r="T243" i="3"/>
  <c r="V243" i="3" s="1"/>
  <c r="T223" i="3"/>
  <c r="V223" i="3" s="1"/>
  <c r="T215" i="3"/>
  <c r="V215" i="3" s="1"/>
  <c r="W215" i="3" s="1"/>
  <c r="T203" i="3"/>
  <c r="V203" i="3" s="1"/>
  <c r="T194" i="3"/>
  <c r="V194" i="3" s="1"/>
  <c r="Q251" i="3"/>
  <c r="Q218" i="3"/>
  <c r="Q203" i="3"/>
  <c r="Q194" i="3"/>
  <c r="P254" i="3"/>
  <c r="R254" i="3" s="1"/>
  <c r="P234" i="3"/>
  <c r="R234" i="3" s="1"/>
  <c r="S234" i="3" s="1"/>
  <c r="P203" i="3"/>
  <c r="P186" i="3"/>
  <c r="M209" i="3"/>
  <c r="L222" i="3"/>
  <c r="L211" i="3"/>
  <c r="L194" i="3"/>
  <c r="E211" i="3"/>
  <c r="T222" i="3"/>
  <c r="V222" i="3" s="1"/>
  <c r="Q250" i="3"/>
  <c r="L202" i="3"/>
  <c r="U251" i="3"/>
  <c r="U238" i="3"/>
  <c r="T242" i="3"/>
  <c r="V242" i="3" s="1"/>
  <c r="Q255" i="3"/>
  <c r="Q235" i="3"/>
  <c r="P247" i="3"/>
  <c r="R247" i="3" s="1"/>
  <c r="M246" i="3"/>
  <c r="L231" i="3"/>
  <c r="T246" i="3"/>
  <c r="V246" i="3" s="1"/>
  <c r="T238" i="3"/>
  <c r="V238" i="3" s="1"/>
  <c r="T206" i="3"/>
  <c r="V206" i="3" s="1"/>
  <c r="Q254" i="3"/>
  <c r="Q226" i="3"/>
  <c r="Q206" i="3"/>
  <c r="Q198" i="3"/>
  <c r="Q190" i="3"/>
  <c r="P214" i="3"/>
  <c r="R214" i="3" s="1"/>
  <c r="L230" i="3"/>
  <c r="U250" i="3"/>
  <c r="U242" i="3"/>
  <c r="U222" i="3"/>
  <c r="U214" i="3"/>
  <c r="U186" i="3"/>
  <c r="T214" i="3"/>
  <c r="V214" i="3" s="1"/>
  <c r="T186" i="3"/>
  <c r="V186" i="3" s="1"/>
  <c r="Q246" i="3"/>
  <c r="P242" i="3"/>
  <c r="R242" i="3" s="1"/>
  <c r="P222" i="3"/>
  <c r="P202" i="3"/>
  <c r="R202" i="3" s="1"/>
  <c r="P194" i="3"/>
  <c r="M254" i="3"/>
  <c r="L254" i="3"/>
  <c r="L242" i="3"/>
  <c r="L190" i="3"/>
  <c r="H190" i="3"/>
  <c r="J190" i="3" s="1"/>
  <c r="D210" i="3"/>
  <c r="F210" i="3" s="1"/>
  <c r="G210" i="3" s="1"/>
  <c r="U255" i="3"/>
  <c r="U247" i="3"/>
  <c r="U241" i="3"/>
  <c r="U234" i="3"/>
  <c r="U226" i="3"/>
  <c r="U219" i="3"/>
  <c r="U206" i="3"/>
  <c r="U198" i="3"/>
  <c r="T254" i="3"/>
  <c r="V254" i="3" s="1"/>
  <c r="T245" i="3"/>
  <c r="V245" i="3" s="1"/>
  <c r="T234" i="3"/>
  <c r="V234" i="3" s="1"/>
  <c r="T226" i="3"/>
  <c r="V226" i="3" s="1"/>
  <c r="T219" i="3"/>
  <c r="V219" i="3" s="1"/>
  <c r="T211" i="3"/>
  <c r="V211" i="3" s="1"/>
  <c r="T198" i="3"/>
  <c r="V198" i="3" s="1"/>
  <c r="T190" i="3"/>
  <c r="V190" i="3" s="1"/>
  <c r="Q253" i="3"/>
  <c r="Q243" i="3"/>
  <c r="Q234" i="3"/>
  <c r="Q223" i="3"/>
  <c r="Q214" i="3"/>
  <c r="P250" i="3"/>
  <c r="P238" i="3"/>
  <c r="R238" i="3" s="1"/>
  <c r="S238" i="3" s="1"/>
  <c r="P231" i="3"/>
  <c r="P219" i="3"/>
  <c r="P210" i="3"/>
  <c r="R210" i="3" s="1"/>
  <c r="P201" i="3"/>
  <c r="R201" i="3" s="1"/>
  <c r="P190" i="3"/>
  <c r="R190" i="3" s="1"/>
  <c r="M251" i="3"/>
  <c r="M241" i="3"/>
  <c r="M207" i="3"/>
  <c r="L250" i="3"/>
  <c r="L227" i="3"/>
  <c r="L218" i="3"/>
  <c r="N218" i="3" s="1"/>
  <c r="L210" i="3"/>
  <c r="L186" i="3"/>
  <c r="N186" i="3" s="1"/>
  <c r="U254" i="3"/>
  <c r="T250" i="3"/>
  <c r="V250" i="3" s="1"/>
  <c r="Q242" i="3"/>
  <c r="Q230" i="3"/>
  <c r="Q222" i="3"/>
  <c r="P230" i="3"/>
  <c r="P206" i="3"/>
  <c r="L246" i="3"/>
  <c r="L234" i="3"/>
  <c r="L226" i="3"/>
  <c r="AO238" i="4"/>
  <c r="AO206" i="4"/>
  <c r="AO198" i="4"/>
  <c r="AO190" i="4"/>
  <c r="AO182" i="4"/>
  <c r="AO174" i="4"/>
  <c r="AO166" i="4"/>
  <c r="AO158" i="4"/>
  <c r="AO150" i="4"/>
  <c r="AO142" i="4"/>
  <c r="AO134" i="4"/>
  <c r="AO126" i="4"/>
  <c r="AO118" i="4"/>
  <c r="AO110" i="4"/>
  <c r="AO102" i="4"/>
  <c r="AO94" i="4"/>
  <c r="AO86" i="4"/>
  <c r="AO78" i="4"/>
  <c r="AO70" i="4"/>
  <c r="AO62" i="4"/>
  <c r="AO54" i="4"/>
  <c r="AO46" i="4"/>
  <c r="AO38" i="4"/>
  <c r="AO30" i="4"/>
  <c r="AO22" i="4"/>
  <c r="AO14" i="4"/>
  <c r="AO230" i="4"/>
  <c r="AO254" i="4"/>
  <c r="AO222" i="4"/>
  <c r="AO246" i="4"/>
  <c r="AO214" i="4"/>
  <c r="AO253" i="4"/>
  <c r="AO229" i="4"/>
  <c r="AO221" i="4"/>
  <c r="AO213" i="4"/>
  <c r="AO205" i="4"/>
  <c r="AO197" i="4"/>
  <c r="AO181" i="4"/>
  <c r="AO173" i="4"/>
  <c r="AO165" i="4"/>
  <c r="AO157" i="4"/>
  <c r="AO149" i="4"/>
  <c r="AO141" i="4"/>
  <c r="AO133" i="4"/>
  <c r="AO125" i="4"/>
  <c r="AO117" i="4"/>
  <c r="AO109" i="4"/>
  <c r="AO101" i="4"/>
  <c r="AO93" i="4"/>
  <c r="AO85" i="4"/>
  <c r="AO77" i="4"/>
  <c r="AO69" i="4"/>
  <c r="AO61" i="4"/>
  <c r="AO53" i="4"/>
  <c r="AO45" i="4"/>
  <c r="AO37" i="4"/>
  <c r="AO29" i="4"/>
  <c r="AO21" i="4"/>
  <c r="AO13" i="4"/>
  <c r="AO245" i="4"/>
  <c r="AO237" i="4"/>
  <c r="AP253" i="4"/>
  <c r="AP245" i="4"/>
  <c r="AP237" i="4"/>
  <c r="AP229" i="4"/>
  <c r="AP221" i="4"/>
  <c r="AP213" i="4"/>
  <c r="AP205" i="4"/>
  <c r="AP197" i="4"/>
  <c r="AP189" i="4"/>
  <c r="AP181" i="4"/>
  <c r="AP173" i="4"/>
  <c r="AP165" i="4"/>
  <c r="AP157" i="4"/>
  <c r="AP149" i="4"/>
  <c r="AP141" i="4"/>
  <c r="AP133" i="4"/>
  <c r="AP125" i="4"/>
  <c r="AP117" i="4"/>
  <c r="AP109" i="4"/>
  <c r="AP101" i="4"/>
  <c r="AP93" i="4"/>
  <c r="AP85" i="4"/>
  <c r="AP77" i="4"/>
  <c r="AP69" i="4"/>
  <c r="AP61" i="4"/>
  <c r="AP53" i="4"/>
  <c r="AP44" i="4"/>
  <c r="AP36" i="4"/>
  <c r="AP28" i="4"/>
  <c r="AP20" i="4"/>
  <c r="AP12" i="4"/>
  <c r="U229" i="3"/>
  <c r="U213" i="3"/>
  <c r="T249" i="3"/>
  <c r="V249" i="3" s="1"/>
  <c r="T237" i="3"/>
  <c r="V237" i="3" s="1"/>
  <c r="T225" i="3"/>
  <c r="V225" i="3" s="1"/>
  <c r="T209" i="3"/>
  <c r="V209" i="3" s="1"/>
  <c r="T193" i="3"/>
  <c r="V193" i="3" s="1"/>
  <c r="P245" i="3"/>
  <c r="R245" i="3" s="1"/>
  <c r="P237" i="3"/>
  <c r="R237" i="3" s="1"/>
  <c r="P225" i="3"/>
  <c r="P213" i="3"/>
  <c r="R213" i="3" s="1"/>
  <c r="P205" i="3"/>
  <c r="R205" i="3" s="1"/>
  <c r="P193" i="3"/>
  <c r="M225" i="3"/>
  <c r="M189" i="3"/>
  <c r="L201" i="3"/>
  <c r="I245" i="3"/>
  <c r="H237" i="3"/>
  <c r="J237" i="3" s="1"/>
  <c r="K237" i="3" s="1"/>
  <c r="H197" i="3"/>
  <c r="J197" i="3" s="1"/>
  <c r="K197" i="3" s="1"/>
  <c r="D197" i="3"/>
  <c r="F197" i="3" s="1"/>
  <c r="U245" i="3"/>
  <c r="U197" i="3"/>
  <c r="U249" i="3"/>
  <c r="U233" i="3"/>
  <c r="U217" i="3"/>
  <c r="U201" i="3"/>
  <c r="T229" i="3"/>
  <c r="V229" i="3" s="1"/>
  <c r="T213" i="3"/>
  <c r="V213" i="3" s="1"/>
  <c r="T197" i="3"/>
  <c r="V197" i="3" s="1"/>
  <c r="P249" i="3"/>
  <c r="P217" i="3"/>
  <c r="R217" i="3" s="1"/>
  <c r="M201" i="3"/>
  <c r="L233" i="3"/>
  <c r="L209" i="3"/>
  <c r="I221" i="3"/>
  <c r="E201" i="3"/>
  <c r="U253" i="3"/>
  <c r="U237" i="3"/>
  <c r="U221" i="3"/>
  <c r="U205" i="3"/>
  <c r="U189" i="3"/>
  <c r="T253" i="3"/>
  <c r="V253" i="3" s="1"/>
  <c r="T241" i="3"/>
  <c r="V241" i="3" s="1"/>
  <c r="T233" i="3"/>
  <c r="V233" i="3" s="1"/>
  <c r="T217" i="3"/>
  <c r="V217" i="3" s="1"/>
  <c r="P253" i="3"/>
  <c r="R253" i="3" s="1"/>
  <c r="S253" i="3" s="1"/>
  <c r="P241" i="3"/>
  <c r="P229" i="3"/>
  <c r="R229" i="3" s="1"/>
  <c r="P221" i="3"/>
  <c r="P209" i="3"/>
  <c r="P197" i="3"/>
  <c r="R197" i="3" s="1"/>
  <c r="P189" i="3"/>
  <c r="R189" i="3" s="1"/>
  <c r="L241" i="3"/>
  <c r="L189" i="3"/>
  <c r="I189" i="3"/>
  <c r="H221" i="3"/>
  <c r="J221" i="3" s="1"/>
  <c r="M237" i="3"/>
  <c r="M221" i="3"/>
  <c r="M193" i="3"/>
  <c r="L253" i="3"/>
  <c r="L213" i="3"/>
  <c r="I241" i="3"/>
  <c r="K241" i="3" s="1"/>
  <c r="I213" i="3"/>
  <c r="H247" i="3"/>
  <c r="J247" i="3" s="1"/>
  <c r="E189" i="3"/>
  <c r="D189" i="3"/>
  <c r="F189" i="3" s="1"/>
  <c r="M217" i="3"/>
  <c r="M205" i="3"/>
  <c r="L237" i="3"/>
  <c r="N237" i="3" s="1"/>
  <c r="L225" i="3"/>
  <c r="L205" i="3"/>
  <c r="I205" i="3"/>
  <c r="K205" i="3" s="1"/>
  <c r="H229" i="3"/>
  <c r="J229" i="3" s="1"/>
  <c r="K229" i="3" s="1"/>
  <c r="H189" i="3"/>
  <c r="J189" i="3" s="1"/>
  <c r="L249" i="3"/>
  <c r="L229" i="3"/>
  <c r="L197" i="3"/>
  <c r="M244" i="3"/>
  <c r="S218" i="3"/>
  <c r="W187" i="3"/>
  <c r="U252" i="3"/>
  <c r="U248" i="3"/>
  <c r="U244" i="3"/>
  <c r="U240" i="3"/>
  <c r="U236" i="3"/>
  <c r="U232" i="3"/>
  <c r="U228" i="3"/>
  <c r="U224" i="3"/>
  <c r="U220" i="3"/>
  <c r="U216" i="3"/>
  <c r="U212" i="3"/>
  <c r="U208" i="3"/>
  <c r="U204" i="3"/>
  <c r="U200" i="3"/>
  <c r="U196" i="3"/>
  <c r="U192" i="3"/>
  <c r="U188" i="3"/>
  <c r="Q208" i="3"/>
  <c r="I224" i="3"/>
  <c r="L247" i="3"/>
  <c r="N247" i="3" s="1"/>
  <c r="H242" i="3"/>
  <c r="J242" i="3" s="1"/>
  <c r="H199" i="3"/>
  <c r="J199" i="3" s="1"/>
  <c r="K199" i="3" s="1"/>
  <c r="E239" i="3"/>
  <c r="E195" i="3"/>
  <c r="W211" i="3"/>
  <c r="W199" i="3"/>
  <c r="I192" i="3"/>
  <c r="Q192" i="3"/>
  <c r="T251" i="3"/>
  <c r="V251" i="3" s="1"/>
  <c r="W251" i="3" s="1"/>
  <c r="T235" i="3"/>
  <c r="V235" i="3" s="1"/>
  <c r="W235" i="3" s="1"/>
  <c r="Q247" i="3"/>
  <c r="S247" i="3" s="1"/>
  <c r="Q240" i="3"/>
  <c r="Q219" i="3"/>
  <c r="Q211" i="3"/>
  <c r="P255" i="3"/>
  <c r="R255" i="3" s="1"/>
  <c r="P239" i="3"/>
  <c r="R239" i="3" s="1"/>
  <c r="P223" i="3"/>
  <c r="R223" i="3" s="1"/>
  <c r="P207" i="3"/>
  <c r="R207" i="3" s="1"/>
  <c r="P191" i="3"/>
  <c r="R191" i="3" s="1"/>
  <c r="M255" i="3"/>
  <c r="M247" i="3"/>
  <c r="M231" i="3"/>
  <c r="M211" i="3"/>
  <c r="M204" i="3"/>
  <c r="M195" i="3"/>
  <c r="M187" i="3"/>
  <c r="L251" i="3"/>
  <c r="L235" i="3"/>
  <c r="N235" i="3" s="1"/>
  <c r="L219" i="3"/>
  <c r="L203" i="3"/>
  <c r="N203" i="3" s="1"/>
  <c r="L187" i="3"/>
  <c r="I247" i="3"/>
  <c r="I236" i="3"/>
  <c r="I219" i="3"/>
  <c r="K219" i="3" s="1"/>
  <c r="I203" i="3"/>
  <c r="K203" i="3" s="1"/>
  <c r="E227" i="3"/>
  <c r="G227" i="3" s="1"/>
  <c r="D223" i="3"/>
  <c r="F223" i="3" s="1"/>
  <c r="G223" i="3" s="1"/>
  <c r="T255" i="3"/>
  <c r="V255" i="3" s="1"/>
  <c r="T239" i="3"/>
  <c r="V239" i="3" s="1"/>
  <c r="S198" i="3"/>
  <c r="Q239" i="3"/>
  <c r="Q231" i="3"/>
  <c r="Q224" i="3"/>
  <c r="P243" i="3"/>
  <c r="R243" i="3" s="1"/>
  <c r="P227" i="3"/>
  <c r="R227" i="3" s="1"/>
  <c r="P195" i="3"/>
  <c r="R195" i="3" s="1"/>
  <c r="M239" i="3"/>
  <c r="M227" i="3"/>
  <c r="M219" i="3"/>
  <c r="M203" i="3"/>
  <c r="L255" i="3"/>
  <c r="L223" i="3"/>
  <c r="N223" i="3" s="1"/>
  <c r="L207" i="3"/>
  <c r="L191" i="3"/>
  <c r="I215" i="3"/>
  <c r="I187" i="3"/>
  <c r="K187" i="3" s="1"/>
  <c r="H195" i="3"/>
  <c r="J195" i="3" s="1"/>
  <c r="K195" i="3" s="1"/>
  <c r="E196" i="3"/>
  <c r="D247" i="3"/>
  <c r="F247" i="3" s="1"/>
  <c r="G247" i="3" s="1"/>
  <c r="S240" i="3"/>
  <c r="S224" i="3"/>
  <c r="S192" i="3"/>
  <c r="T252" i="3"/>
  <c r="V252" i="3" s="1"/>
  <c r="T248" i="3"/>
  <c r="V248" i="3" s="1"/>
  <c r="T244" i="3"/>
  <c r="V244" i="3" s="1"/>
  <c r="T240" i="3"/>
  <c r="V240" i="3" s="1"/>
  <c r="T236" i="3"/>
  <c r="V236" i="3" s="1"/>
  <c r="T232" i="3"/>
  <c r="V232" i="3" s="1"/>
  <c r="T228" i="3"/>
  <c r="V228" i="3" s="1"/>
  <c r="T224" i="3"/>
  <c r="V224" i="3" s="1"/>
  <c r="W224" i="3" s="1"/>
  <c r="T220" i="3"/>
  <c r="V220" i="3" s="1"/>
  <c r="T216" i="3"/>
  <c r="V216" i="3" s="1"/>
  <c r="T212" i="3"/>
  <c r="V212" i="3" s="1"/>
  <c r="T208" i="3"/>
  <c r="V208" i="3" s="1"/>
  <c r="T204" i="3"/>
  <c r="V204" i="3" s="1"/>
  <c r="T200" i="3"/>
  <c r="V200" i="3" s="1"/>
  <c r="T196" i="3"/>
  <c r="V196" i="3" s="1"/>
  <c r="T192" i="3"/>
  <c r="V192" i="3" s="1"/>
  <c r="W192" i="3" s="1"/>
  <c r="T188" i="3"/>
  <c r="V188" i="3" s="1"/>
  <c r="Q244" i="3"/>
  <c r="Q228" i="3"/>
  <c r="Q212" i="3"/>
  <c r="Q196" i="3"/>
  <c r="P252" i="3"/>
  <c r="R252" i="3" s="1"/>
  <c r="P248" i="3"/>
  <c r="R248" i="3" s="1"/>
  <c r="P236" i="3"/>
  <c r="R236" i="3" s="1"/>
  <c r="P232" i="3"/>
  <c r="R232" i="3" s="1"/>
  <c r="P228" i="3"/>
  <c r="R228" i="3" s="1"/>
  <c r="P220" i="3"/>
  <c r="R220" i="3" s="1"/>
  <c r="P216" i="3"/>
  <c r="R216" i="3" s="1"/>
  <c r="P212" i="3"/>
  <c r="R212" i="3" s="1"/>
  <c r="P204" i="3"/>
  <c r="R204" i="3" s="1"/>
  <c r="P200" i="3"/>
  <c r="R200" i="3" s="1"/>
  <c r="P196" i="3"/>
  <c r="R196" i="3" s="1"/>
  <c r="P188" i="3"/>
  <c r="R188" i="3" s="1"/>
  <c r="M248" i="3"/>
  <c r="M236" i="3"/>
  <c r="M216" i="3"/>
  <c r="I232" i="3"/>
  <c r="I212" i="3"/>
  <c r="I200" i="3"/>
  <c r="K213" i="3"/>
  <c r="Q232" i="3"/>
  <c r="Q200" i="3"/>
  <c r="M252" i="3"/>
  <c r="M220" i="3"/>
  <c r="M188" i="3"/>
  <c r="H191" i="3"/>
  <c r="J191" i="3" s="1"/>
  <c r="K191" i="3" s="1"/>
  <c r="E191" i="3"/>
  <c r="D215" i="3"/>
  <c r="F215" i="3" s="1"/>
  <c r="G215" i="3" s="1"/>
  <c r="D195" i="3"/>
  <c r="F195" i="3" s="1"/>
  <c r="Q204" i="3"/>
  <c r="H251" i="3"/>
  <c r="J251" i="3" s="1"/>
  <c r="K251" i="3" s="1"/>
  <c r="E253" i="3"/>
  <c r="D253" i="3"/>
  <c r="F253" i="3" s="1"/>
  <c r="H253" i="3"/>
  <c r="J253" i="3" s="1"/>
  <c r="K253" i="3" s="1"/>
  <c r="M253" i="3"/>
  <c r="E249" i="3"/>
  <c r="M249" i="3"/>
  <c r="Q249" i="3"/>
  <c r="D245" i="3"/>
  <c r="F245" i="3" s="1"/>
  <c r="H245" i="3"/>
  <c r="J245" i="3" s="1"/>
  <c r="M245" i="3"/>
  <c r="Q245" i="3"/>
  <c r="D241" i="3"/>
  <c r="F241" i="3" s="1"/>
  <c r="Q241" i="3"/>
  <c r="D237" i="3"/>
  <c r="F237" i="3" s="1"/>
  <c r="G237" i="3" s="1"/>
  <c r="Q237" i="3"/>
  <c r="H233" i="3"/>
  <c r="J233" i="3" s="1"/>
  <c r="Q233" i="3"/>
  <c r="E229" i="3"/>
  <c r="M229" i="3"/>
  <c r="Q229" i="3"/>
  <c r="E225" i="3"/>
  <c r="D225" i="3"/>
  <c r="F225" i="3" s="1"/>
  <c r="I225" i="3"/>
  <c r="Q225" i="3"/>
  <c r="D221" i="3"/>
  <c r="F221" i="3" s="1"/>
  <c r="G221" i="3" s="1"/>
  <c r="Q221" i="3"/>
  <c r="E217" i="3"/>
  <c r="I217" i="3"/>
  <c r="Q217" i="3"/>
  <c r="D213" i="3"/>
  <c r="F213" i="3" s="1"/>
  <c r="E213" i="3"/>
  <c r="M213" i="3"/>
  <c r="Q213" i="3"/>
  <c r="D209" i="3"/>
  <c r="F209" i="3" s="1"/>
  <c r="G209" i="3" s="1"/>
  <c r="H209" i="3"/>
  <c r="J209" i="3" s="1"/>
  <c r="I209" i="3"/>
  <c r="Q209" i="3"/>
  <c r="E205" i="3"/>
  <c r="Q205" i="3"/>
  <c r="D201" i="3"/>
  <c r="F201" i="3" s="1"/>
  <c r="I201" i="3"/>
  <c r="Q201" i="3"/>
  <c r="E197" i="3"/>
  <c r="M197" i="3"/>
  <c r="Q197" i="3"/>
  <c r="D193" i="3"/>
  <c r="F193" i="3" s="1"/>
  <c r="E193" i="3"/>
  <c r="H193" i="3"/>
  <c r="J193" i="3" s="1"/>
  <c r="I193" i="3"/>
  <c r="Q193" i="3"/>
  <c r="K225" i="3"/>
  <c r="E252" i="3"/>
  <c r="L252" i="3"/>
  <c r="E248" i="3"/>
  <c r="L248" i="3"/>
  <c r="N248" i="3" s="1"/>
  <c r="E244" i="3"/>
  <c r="I244" i="3"/>
  <c r="L244" i="3"/>
  <c r="E240" i="3"/>
  <c r="L240" i="3"/>
  <c r="M240" i="3"/>
  <c r="E236" i="3"/>
  <c r="L236" i="3"/>
  <c r="E232" i="3"/>
  <c r="L232" i="3"/>
  <c r="E228" i="3"/>
  <c r="L228" i="3"/>
  <c r="E224" i="3"/>
  <c r="L224" i="3"/>
  <c r="M224" i="3"/>
  <c r="E220" i="3"/>
  <c r="L220" i="3"/>
  <c r="E216" i="3"/>
  <c r="L216" i="3"/>
  <c r="D212" i="3"/>
  <c r="F212" i="3" s="1"/>
  <c r="L212" i="3"/>
  <c r="D208" i="3"/>
  <c r="F208" i="3" s="1"/>
  <c r="L208" i="3"/>
  <c r="M208" i="3"/>
  <c r="D204" i="3"/>
  <c r="F204" i="3" s="1"/>
  <c r="E204" i="3"/>
  <c r="L204" i="3"/>
  <c r="D200" i="3"/>
  <c r="F200" i="3" s="1"/>
  <c r="L200" i="3"/>
  <c r="N200" i="3" s="1"/>
  <c r="D196" i="3"/>
  <c r="F196" i="3" s="1"/>
  <c r="G196" i="3" s="1"/>
  <c r="L196" i="3"/>
  <c r="D192" i="3"/>
  <c r="F192" i="3" s="1"/>
  <c r="G192" i="3" s="1"/>
  <c r="L192" i="3"/>
  <c r="M192" i="3"/>
  <c r="D188" i="3"/>
  <c r="F188" i="3" s="1"/>
  <c r="L188" i="3"/>
  <c r="N188" i="3" s="1"/>
  <c r="M235" i="3"/>
  <c r="I235" i="3"/>
  <c r="K235" i="3" s="1"/>
  <c r="H215" i="3"/>
  <c r="J215" i="3" s="1"/>
  <c r="E255" i="3"/>
  <c r="G255" i="3" s="1"/>
  <c r="D191" i="3"/>
  <c r="F191" i="3" s="1"/>
  <c r="G191" i="3" s="1"/>
  <c r="I248" i="3"/>
  <c r="I216" i="3"/>
  <c r="E241" i="3"/>
  <c r="E233" i="3"/>
  <c r="E188" i="3"/>
  <c r="D233" i="3"/>
  <c r="F233" i="3" s="1"/>
  <c r="I252" i="3"/>
  <c r="I240" i="3"/>
  <c r="I233" i="3"/>
  <c r="I228" i="3"/>
  <c r="I220" i="3"/>
  <c r="I208" i="3"/>
  <c r="I196" i="3"/>
  <c r="I188" i="3"/>
  <c r="H249" i="3"/>
  <c r="J249" i="3" s="1"/>
  <c r="K249" i="3" s="1"/>
  <c r="H217" i="3"/>
  <c r="J217" i="3" s="1"/>
  <c r="H201" i="3"/>
  <c r="J201" i="3" s="1"/>
  <c r="H196" i="3"/>
  <c r="J196" i="3" s="1"/>
  <c r="H192" i="3"/>
  <c r="J192" i="3" s="1"/>
  <c r="H188" i="3"/>
  <c r="J188" i="3" s="1"/>
  <c r="E208" i="3"/>
  <c r="E200" i="3"/>
  <c r="E192" i="3"/>
  <c r="D217" i="3"/>
  <c r="F217" i="3" s="1"/>
  <c r="D205" i="3"/>
  <c r="F205" i="3" s="1"/>
  <c r="W217" i="3"/>
  <c r="W205" i="3"/>
  <c r="W254" i="3"/>
  <c r="W242" i="3"/>
  <c r="W238" i="3"/>
  <c r="W226" i="3"/>
  <c r="W218" i="3"/>
  <c r="W198" i="3"/>
  <c r="E212" i="3"/>
  <c r="D249" i="3"/>
  <c r="F249" i="3" s="1"/>
  <c r="G249" i="3" s="1"/>
  <c r="D229" i="3"/>
  <c r="F229" i="3" s="1"/>
  <c r="E237" i="3"/>
  <c r="H255" i="3"/>
  <c r="J255" i="3" s="1"/>
  <c r="I255" i="3"/>
  <c r="D251" i="3"/>
  <c r="F251" i="3" s="1"/>
  <c r="G251" i="3" s="1"/>
  <c r="E251" i="3"/>
  <c r="D243" i="3"/>
  <c r="F243" i="3" s="1"/>
  <c r="G243" i="3" s="1"/>
  <c r="H243" i="3"/>
  <c r="J243" i="3" s="1"/>
  <c r="I243" i="3"/>
  <c r="D239" i="3"/>
  <c r="F239" i="3" s="1"/>
  <c r="H239" i="3"/>
  <c r="J239" i="3" s="1"/>
  <c r="I239" i="3"/>
  <c r="D235" i="3"/>
  <c r="F235" i="3" s="1"/>
  <c r="E235" i="3"/>
  <c r="D231" i="3"/>
  <c r="F231" i="3" s="1"/>
  <c r="G231" i="3" s="1"/>
  <c r="E231" i="3"/>
  <c r="H227" i="3"/>
  <c r="J227" i="3" s="1"/>
  <c r="I227" i="3"/>
  <c r="H223" i="3"/>
  <c r="J223" i="3" s="1"/>
  <c r="I223" i="3"/>
  <c r="D219" i="3"/>
  <c r="F219" i="3" s="1"/>
  <c r="G219" i="3" s="1"/>
  <c r="E219" i="3"/>
  <c r="D211" i="3"/>
  <c r="F211" i="3" s="1"/>
  <c r="G211" i="3" s="1"/>
  <c r="H211" i="3"/>
  <c r="J211" i="3" s="1"/>
  <c r="I211" i="3"/>
  <c r="D207" i="3"/>
  <c r="F207" i="3" s="1"/>
  <c r="G207" i="3" s="1"/>
  <c r="H207" i="3"/>
  <c r="J207" i="3" s="1"/>
  <c r="I207" i="3"/>
  <c r="D203" i="3"/>
  <c r="F203" i="3" s="1"/>
  <c r="G203" i="3" s="1"/>
  <c r="E203" i="3"/>
  <c r="D199" i="3"/>
  <c r="F199" i="3" s="1"/>
  <c r="G199" i="3" s="1"/>
  <c r="E199" i="3"/>
  <c r="D187" i="3"/>
  <c r="F187" i="3" s="1"/>
  <c r="E187" i="3"/>
  <c r="S187" i="3"/>
  <c r="E254" i="3"/>
  <c r="G254" i="3" s="1"/>
  <c r="I254" i="3"/>
  <c r="H254" i="3"/>
  <c r="J254" i="3" s="1"/>
  <c r="E250" i="3"/>
  <c r="I250" i="3"/>
  <c r="D250" i="3"/>
  <c r="F250" i="3" s="1"/>
  <c r="G250" i="3" s="1"/>
  <c r="H250" i="3"/>
  <c r="J250" i="3" s="1"/>
  <c r="D246" i="3"/>
  <c r="F246" i="3" s="1"/>
  <c r="E246" i="3"/>
  <c r="I246" i="3"/>
  <c r="K246" i="3" s="1"/>
  <c r="E242" i="3"/>
  <c r="G242" i="3" s="1"/>
  <c r="I242" i="3"/>
  <c r="M242" i="3"/>
  <c r="E238" i="3"/>
  <c r="I238" i="3"/>
  <c r="D238" i="3"/>
  <c r="F238" i="3" s="1"/>
  <c r="H238" i="3"/>
  <c r="J238" i="3" s="1"/>
  <c r="M238" i="3"/>
  <c r="E234" i="3"/>
  <c r="G234" i="3" s="1"/>
  <c r="I234" i="3"/>
  <c r="M234" i="3"/>
  <c r="H234" i="3"/>
  <c r="J234" i="3" s="1"/>
  <c r="D230" i="3"/>
  <c r="F230" i="3" s="1"/>
  <c r="G230" i="3" s="1"/>
  <c r="E230" i="3"/>
  <c r="I230" i="3"/>
  <c r="K230" i="3" s="1"/>
  <c r="M230" i="3"/>
  <c r="E226" i="3"/>
  <c r="I226" i="3"/>
  <c r="K226" i="3" s="1"/>
  <c r="M226" i="3"/>
  <c r="D226" i="3"/>
  <c r="F226" i="3" s="1"/>
  <c r="E222" i="3"/>
  <c r="G222" i="3" s="1"/>
  <c r="I222" i="3"/>
  <c r="H222" i="3"/>
  <c r="J222" i="3" s="1"/>
  <c r="M222" i="3"/>
  <c r="E218" i="3"/>
  <c r="I218" i="3"/>
  <c r="D218" i="3"/>
  <c r="F218" i="3" s="1"/>
  <c r="M218" i="3"/>
  <c r="H218" i="3"/>
  <c r="J218" i="3" s="1"/>
  <c r="D214" i="3"/>
  <c r="F214" i="3" s="1"/>
  <c r="E214" i="3"/>
  <c r="I214" i="3"/>
  <c r="K214" i="3" s="1"/>
  <c r="M214" i="3"/>
  <c r="E210" i="3"/>
  <c r="I210" i="3"/>
  <c r="K210" i="3" s="1"/>
  <c r="M210" i="3"/>
  <c r="E206" i="3"/>
  <c r="I206" i="3"/>
  <c r="D206" i="3"/>
  <c r="F206" i="3" s="1"/>
  <c r="H206" i="3"/>
  <c r="J206" i="3" s="1"/>
  <c r="M206" i="3"/>
  <c r="E202" i="3"/>
  <c r="I202" i="3"/>
  <c r="M202" i="3"/>
  <c r="H202" i="3"/>
  <c r="J202" i="3" s="1"/>
  <c r="D198" i="3"/>
  <c r="F198" i="3" s="1"/>
  <c r="E198" i="3"/>
  <c r="I198" i="3"/>
  <c r="M198" i="3"/>
  <c r="E194" i="3"/>
  <c r="I194" i="3"/>
  <c r="K194" i="3" s="1"/>
  <c r="M194" i="3"/>
  <c r="D194" i="3"/>
  <c r="F194" i="3" s="1"/>
  <c r="G194" i="3" s="1"/>
  <c r="E190" i="3"/>
  <c r="I190" i="3"/>
  <c r="K190" i="3" s="1"/>
  <c r="M190" i="3"/>
  <c r="E186" i="3"/>
  <c r="I186" i="3"/>
  <c r="K186" i="3" s="1"/>
  <c r="D186" i="3"/>
  <c r="F186" i="3" s="1"/>
  <c r="G186" i="3" s="1"/>
  <c r="M186" i="3"/>
  <c r="D252" i="3"/>
  <c r="F252" i="3" s="1"/>
  <c r="G252" i="3" s="1"/>
  <c r="H252" i="3"/>
  <c r="J252" i="3" s="1"/>
  <c r="D248" i="3"/>
  <c r="F248" i="3" s="1"/>
  <c r="G248" i="3" s="1"/>
  <c r="H248" i="3"/>
  <c r="J248" i="3" s="1"/>
  <c r="D244" i="3"/>
  <c r="F244" i="3" s="1"/>
  <c r="H244" i="3"/>
  <c r="J244" i="3" s="1"/>
  <c r="D240" i="3"/>
  <c r="F240" i="3" s="1"/>
  <c r="H240" i="3"/>
  <c r="J240" i="3" s="1"/>
  <c r="D236" i="3"/>
  <c r="F236" i="3" s="1"/>
  <c r="G236" i="3" s="1"/>
  <c r="H236" i="3"/>
  <c r="J236" i="3" s="1"/>
  <c r="D232" i="3"/>
  <c r="F232" i="3" s="1"/>
  <c r="H232" i="3"/>
  <c r="J232" i="3" s="1"/>
  <c r="D228" i="3"/>
  <c r="F228" i="3" s="1"/>
  <c r="H228" i="3"/>
  <c r="J228" i="3" s="1"/>
  <c r="D224" i="3"/>
  <c r="F224" i="3" s="1"/>
  <c r="H224" i="3"/>
  <c r="J224" i="3" s="1"/>
  <c r="K224" i="3" s="1"/>
  <c r="D220" i="3"/>
  <c r="F220" i="3" s="1"/>
  <c r="H220" i="3"/>
  <c r="J220" i="3" s="1"/>
  <c r="D216" i="3"/>
  <c r="F216" i="3" s="1"/>
  <c r="H216" i="3"/>
  <c r="J216" i="3" s="1"/>
  <c r="H212" i="3"/>
  <c r="J212" i="3" s="1"/>
  <c r="H208" i="3"/>
  <c r="J208" i="3" s="1"/>
  <c r="H204" i="3"/>
  <c r="J204" i="3" s="1"/>
  <c r="K204" i="3" s="1"/>
  <c r="H200" i="3"/>
  <c r="J200" i="3" s="1"/>
  <c r="AP254" i="4"/>
  <c r="AP250" i="4"/>
  <c r="AP246" i="4"/>
  <c r="AP242" i="4"/>
  <c r="AP238" i="4"/>
  <c r="AP234" i="4"/>
  <c r="AP230" i="4"/>
  <c r="AP226" i="4"/>
  <c r="AP222" i="4"/>
  <c r="AP218" i="4"/>
  <c r="AP214" i="4"/>
  <c r="AP210" i="4"/>
  <c r="AP206" i="4"/>
  <c r="AP202" i="4"/>
  <c r="AP198" i="4"/>
  <c r="AP194" i="4"/>
  <c r="AP190" i="4"/>
  <c r="AP186" i="4"/>
  <c r="AP182" i="4"/>
  <c r="AP178" i="4"/>
  <c r="AP174" i="4"/>
  <c r="AP170" i="4"/>
  <c r="AP166" i="4"/>
  <c r="AP162" i="4"/>
  <c r="AP158" i="4"/>
  <c r="AP154" i="4"/>
  <c r="AP150" i="4"/>
  <c r="AP146" i="4"/>
  <c r="AP142" i="4"/>
  <c r="AP138" i="4"/>
  <c r="AP134" i="4"/>
  <c r="AP130" i="4"/>
  <c r="AP126" i="4"/>
  <c r="AP122" i="4"/>
  <c r="AP118" i="4"/>
  <c r="AP114" i="4"/>
  <c r="AP110" i="4"/>
  <c r="AP106" i="4"/>
  <c r="AP102" i="4"/>
  <c r="AP98" i="4"/>
  <c r="AP94" i="4"/>
  <c r="AP90" i="4"/>
  <c r="AP86" i="4"/>
  <c r="AP82" i="4"/>
  <c r="AP78" i="4"/>
  <c r="AP74" i="4"/>
  <c r="AP70" i="4"/>
  <c r="AP66" i="4"/>
  <c r="AP62" i="4"/>
  <c r="AP58" i="4"/>
  <c r="AP54" i="4"/>
  <c r="AP50" i="4"/>
  <c r="AP46" i="4"/>
  <c r="AP42" i="4"/>
  <c r="AP38" i="4"/>
  <c r="AP34" i="4"/>
  <c r="AP30" i="4"/>
  <c r="AP26" i="4"/>
  <c r="AP22" i="4"/>
  <c r="AP18" i="4"/>
  <c r="AP14" i="4"/>
  <c r="AP10" i="4"/>
  <c r="AP49" i="4"/>
  <c r="AP45" i="4"/>
  <c r="AP41" i="4"/>
  <c r="AP37" i="4"/>
  <c r="AP33" i="4"/>
  <c r="AP29" i="4"/>
  <c r="AP25" i="4"/>
  <c r="AP21" i="4"/>
  <c r="AP17" i="4"/>
  <c r="AP13" i="4"/>
  <c r="AP9" i="4"/>
  <c r="N240" i="3" l="1"/>
  <c r="N246" i="3"/>
  <c r="N192" i="3"/>
  <c r="N208" i="3"/>
  <c r="N234" i="3"/>
  <c r="N220" i="3"/>
  <c r="N211" i="3"/>
  <c r="N207" i="3"/>
  <c r="O207" i="3" s="1"/>
  <c r="N219" i="3"/>
  <c r="O219" i="3" s="1"/>
  <c r="N233" i="3"/>
  <c r="O233" i="3" s="1"/>
  <c r="N201" i="3"/>
  <c r="N228" i="3"/>
  <c r="O228" i="3" s="1"/>
  <c r="N251" i="3"/>
  <c r="O251" i="3" s="1"/>
  <c r="N226" i="3"/>
  <c r="N187" i="3"/>
  <c r="N199" i="3"/>
  <c r="O199" i="3" s="1"/>
  <c r="X199" i="3" s="1"/>
  <c r="N225" i="3"/>
  <c r="O225" i="3" s="1"/>
  <c r="N224" i="3"/>
  <c r="N196" i="3"/>
  <c r="N229" i="3"/>
  <c r="O229" i="3" s="1"/>
  <c r="N244" i="3"/>
  <c r="O244" i="3" s="1"/>
  <c r="N250" i="3"/>
  <c r="O250" i="3" s="1"/>
  <c r="N197" i="3"/>
  <c r="O197" i="3" s="1"/>
  <c r="N213" i="3"/>
  <c r="O213" i="3" s="1"/>
  <c r="N210" i="3"/>
  <c r="O210" i="3" s="1"/>
  <c r="N254" i="3"/>
  <c r="O254" i="3" s="1"/>
  <c r="N232" i="3"/>
  <c r="O232" i="3" s="1"/>
  <c r="N252" i="3"/>
  <c r="O252" i="3" s="1"/>
  <c r="N253" i="3"/>
  <c r="O253" i="3" s="1"/>
  <c r="N204" i="3"/>
  <c r="O204" i="3" s="1"/>
  <c r="N212" i="3"/>
  <c r="O212" i="3" s="1"/>
  <c r="N249" i="3"/>
  <c r="O249" i="3" s="1"/>
  <c r="N205" i="3"/>
  <c r="O205" i="3" s="1"/>
  <c r="N216" i="3"/>
  <c r="O216" i="3" s="1"/>
  <c r="N255" i="3"/>
  <c r="O255" i="3" s="1"/>
  <c r="W246" i="3"/>
  <c r="N241" i="3"/>
  <c r="O241" i="3" s="1"/>
  <c r="W221" i="3"/>
  <c r="R221" i="3"/>
  <c r="W193" i="3"/>
  <c r="R193" i="3"/>
  <c r="S193" i="3" s="1"/>
  <c r="R231" i="3"/>
  <c r="S231" i="3" s="1"/>
  <c r="W222" i="3"/>
  <c r="R222" i="3"/>
  <c r="S222" i="3" s="1"/>
  <c r="N231" i="3"/>
  <c r="O231" i="3" s="1"/>
  <c r="N202" i="3"/>
  <c r="O202" i="3" s="1"/>
  <c r="N194" i="3"/>
  <c r="O194" i="3" s="1"/>
  <c r="W186" i="3"/>
  <c r="R186" i="3"/>
  <c r="S186" i="3" s="1"/>
  <c r="N245" i="3"/>
  <c r="O245" i="3" s="1"/>
  <c r="N198" i="3"/>
  <c r="O198" i="3" s="1"/>
  <c r="W233" i="3"/>
  <c r="W206" i="3"/>
  <c r="R206" i="3"/>
  <c r="S206" i="3" s="1"/>
  <c r="R203" i="3"/>
  <c r="S203" i="3" s="1"/>
  <c r="N221" i="3"/>
  <c r="O221" i="3" s="1"/>
  <c r="N206" i="3"/>
  <c r="O206" i="3" s="1"/>
  <c r="W241" i="3"/>
  <c r="R241" i="3"/>
  <c r="S241" i="3" s="1"/>
  <c r="W230" i="3"/>
  <c r="R230" i="3"/>
  <c r="S230" i="3" s="1"/>
  <c r="W250" i="3"/>
  <c r="R250" i="3"/>
  <c r="N190" i="3"/>
  <c r="O190" i="3" s="1"/>
  <c r="W194" i="3"/>
  <c r="R194" i="3"/>
  <c r="N230" i="3"/>
  <c r="O230" i="3" s="1"/>
  <c r="N222" i="3"/>
  <c r="O222" i="3" s="1"/>
  <c r="N243" i="3"/>
  <c r="O243" i="3" s="1"/>
  <c r="N214" i="3"/>
  <c r="O214" i="3" s="1"/>
  <c r="R235" i="3"/>
  <c r="S235" i="3" s="1"/>
  <c r="N195" i="3"/>
  <c r="O195" i="3" s="1"/>
  <c r="N193" i="3"/>
  <c r="O193" i="3" s="1"/>
  <c r="N238" i="3"/>
  <c r="O238" i="3" s="1"/>
  <c r="N236" i="3"/>
  <c r="O236" i="3" s="1"/>
  <c r="N191" i="3"/>
  <c r="O191" i="3" s="1"/>
  <c r="N189" i="3"/>
  <c r="O189" i="3" s="1"/>
  <c r="W209" i="3"/>
  <c r="R209" i="3"/>
  <c r="S209" i="3" s="1"/>
  <c r="N209" i="3"/>
  <c r="O209" i="3" s="1"/>
  <c r="W249" i="3"/>
  <c r="R249" i="3"/>
  <c r="S249" i="3" s="1"/>
  <c r="W225" i="3"/>
  <c r="R225" i="3"/>
  <c r="S225" i="3" s="1"/>
  <c r="N227" i="3"/>
  <c r="O227" i="3" s="1"/>
  <c r="R219" i="3"/>
  <c r="S219" i="3" s="1"/>
  <c r="N242" i="3"/>
  <c r="O242" i="3" s="1"/>
  <c r="N215" i="3"/>
  <c r="O215" i="3" s="1"/>
  <c r="Y215" i="3" s="1"/>
  <c r="R251" i="3"/>
  <c r="S251" i="3" s="1"/>
  <c r="N217" i="3"/>
  <c r="O217" i="3" s="1"/>
  <c r="N239" i="3"/>
  <c r="O239" i="3" s="1"/>
  <c r="K198" i="3"/>
  <c r="K252" i="3"/>
  <c r="K245" i="3"/>
  <c r="G220" i="3"/>
  <c r="G245" i="3"/>
  <c r="O196" i="3"/>
  <c r="O224" i="3"/>
  <c r="O192" i="3"/>
  <c r="Y192" i="3" s="1"/>
  <c r="O203" i="3"/>
  <c r="O237" i="3"/>
  <c r="O200" i="3"/>
  <c r="O223" i="3"/>
  <c r="O220" i="3"/>
  <c r="S233" i="3"/>
  <c r="O186" i="3"/>
  <c r="S213" i="3"/>
  <c r="W229" i="3"/>
  <c r="W189" i="3"/>
  <c r="W234" i="3"/>
  <c r="W201" i="3"/>
  <c r="G189" i="3"/>
  <c r="W253" i="3"/>
  <c r="W202" i="3"/>
  <c r="O201" i="3"/>
  <c r="S254" i="3"/>
  <c r="S242" i="3"/>
  <c r="W231" i="3"/>
  <c r="W210" i="3"/>
  <c r="K192" i="3"/>
  <c r="W208" i="3"/>
  <c r="W240" i="3"/>
  <c r="K189" i="3"/>
  <c r="K247" i="3"/>
  <c r="K221" i="3"/>
  <c r="W245" i="3"/>
  <c r="K228" i="3"/>
  <c r="G205" i="3"/>
  <c r="S214" i="3"/>
  <c r="S226" i="3"/>
  <c r="W247" i="3"/>
  <c r="W219" i="3"/>
  <c r="W203" i="3"/>
  <c r="S202" i="3"/>
  <c r="O226" i="3"/>
  <c r="O211" i="3"/>
  <c r="W214" i="3"/>
  <c r="G201" i="3"/>
  <c r="G197" i="3"/>
  <c r="W213" i="3"/>
  <c r="K215" i="3"/>
  <c r="O246" i="3"/>
  <c r="S250" i="3"/>
  <c r="O218" i="3"/>
  <c r="W244" i="3"/>
  <c r="S194" i="3"/>
  <c r="W190" i="3"/>
  <c r="S190" i="3"/>
  <c r="K200" i="3"/>
  <c r="G239" i="3"/>
  <c r="S208" i="3"/>
  <c r="S210" i="3"/>
  <c r="W237" i="3"/>
  <c r="S237" i="3"/>
  <c r="O234" i="3"/>
  <c r="S205" i="3"/>
  <c r="W197" i="3"/>
  <c r="S197" i="3"/>
  <c r="S245" i="3"/>
  <c r="S229" i="3"/>
  <c r="S211" i="3"/>
  <c r="S189" i="3"/>
  <c r="O187" i="3"/>
  <c r="K240" i="3"/>
  <c r="K208" i="3"/>
  <c r="K236" i="3"/>
  <c r="S221" i="3"/>
  <c r="G195" i="3"/>
  <c r="O247" i="3"/>
  <c r="G193" i="3"/>
  <c r="G200" i="3"/>
  <c r="G188" i="3"/>
  <c r="G213" i="3"/>
  <c r="O248" i="3"/>
  <c r="S244" i="3"/>
  <c r="G240" i="3"/>
  <c r="G212" i="3"/>
  <c r="S217" i="3"/>
  <c r="G217" i="3"/>
  <c r="K209" i="3"/>
  <c r="K212" i="3"/>
  <c r="G228" i="3"/>
  <c r="G229" i="3"/>
  <c r="G253" i="3"/>
  <c r="G208" i="3"/>
  <c r="K242" i="3"/>
  <c r="S201" i="3"/>
  <c r="O188" i="3"/>
  <c r="W223" i="3"/>
  <c r="S223" i="3"/>
  <c r="K207" i="3"/>
  <c r="K223" i="3"/>
  <c r="K239" i="3"/>
  <c r="K255" i="3"/>
  <c r="O235" i="3"/>
  <c r="G204" i="3"/>
  <c r="O240" i="3"/>
  <c r="K233" i="3"/>
  <c r="G241" i="3"/>
  <c r="W239" i="3"/>
  <c r="S239" i="3"/>
  <c r="W243" i="3"/>
  <c r="S243" i="3"/>
  <c r="G216" i="3"/>
  <c r="W195" i="3"/>
  <c r="S195" i="3"/>
  <c r="W191" i="3"/>
  <c r="S191" i="3"/>
  <c r="W255" i="3"/>
  <c r="S255" i="3"/>
  <c r="K220" i="3"/>
  <c r="K244" i="3"/>
  <c r="W227" i="3"/>
  <c r="S227" i="3"/>
  <c r="W207" i="3"/>
  <c r="S207" i="3"/>
  <c r="W188" i="3"/>
  <c r="S188" i="3"/>
  <c r="W232" i="3"/>
  <c r="S232" i="3"/>
  <c r="G244" i="3"/>
  <c r="W196" i="3"/>
  <c r="S196" i="3"/>
  <c r="W216" i="3"/>
  <c r="S216" i="3"/>
  <c r="W236" i="3"/>
  <c r="S236" i="3"/>
  <c r="W212" i="3"/>
  <c r="S212" i="3"/>
  <c r="K216" i="3"/>
  <c r="K232" i="3"/>
  <c r="K188" i="3"/>
  <c r="K217" i="3"/>
  <c r="W200" i="3"/>
  <c r="S200" i="3"/>
  <c r="W220" i="3"/>
  <c r="S220" i="3"/>
  <c r="W248" i="3"/>
  <c r="S248" i="3"/>
  <c r="G224" i="3"/>
  <c r="G232" i="3"/>
  <c r="K193" i="3"/>
  <c r="G225" i="3"/>
  <c r="W204" i="3"/>
  <c r="S204" i="3"/>
  <c r="W228" i="3"/>
  <c r="S228" i="3"/>
  <c r="W252" i="3"/>
  <c r="S252" i="3"/>
  <c r="K248" i="3"/>
  <c r="K196" i="3"/>
  <c r="O208" i="3"/>
  <c r="K201" i="3"/>
  <c r="G233" i="3"/>
  <c r="K250" i="3"/>
  <c r="K206" i="3"/>
  <c r="K234" i="3"/>
  <c r="K202" i="3"/>
  <c r="K222" i="3"/>
  <c r="K218" i="3"/>
  <c r="K254" i="3"/>
  <c r="G226" i="3"/>
  <c r="G206" i="3"/>
  <c r="G218" i="3"/>
  <c r="K238" i="3"/>
  <c r="G187" i="3"/>
  <c r="K227" i="3"/>
  <c r="G235" i="3"/>
  <c r="G198" i="3"/>
  <c r="G214" i="3"/>
  <c r="G238" i="3"/>
  <c r="G246" i="3"/>
  <c r="K211" i="3"/>
  <c r="K243" i="3"/>
  <c r="Y194" i="3" l="1"/>
  <c r="Y250" i="3"/>
  <c r="Y199" i="3"/>
  <c r="X203" i="3"/>
  <c r="Y207" i="3"/>
  <c r="Y230" i="3"/>
  <c r="Y186" i="3"/>
  <c r="Y209" i="3"/>
  <c r="X215" i="3"/>
  <c r="Y249" i="3"/>
  <c r="X219" i="3"/>
  <c r="X192" i="3"/>
  <c r="X235" i="3"/>
  <c r="Y235" i="3" s="1"/>
  <c r="Y203" i="3"/>
  <c r="X230" i="3"/>
  <c r="X186" i="3"/>
  <c r="X255" i="3"/>
  <c r="Y255" i="3" s="1"/>
  <c r="X246" i="3"/>
  <c r="Y246" i="3" s="1"/>
  <c r="Y202" i="3"/>
  <c r="X226" i="3"/>
  <c r="Y226" i="3" s="1"/>
  <c r="Y243" i="3"/>
  <c r="X221" i="3"/>
  <c r="Y221" i="3" s="1"/>
  <c r="Y237" i="3"/>
  <c r="X190" i="3"/>
  <c r="Y210" i="3"/>
  <c r="Y190" i="3"/>
  <c r="X196" i="3"/>
  <c r="Y196" i="3" s="1"/>
  <c r="X194" i="3"/>
  <c r="X251" i="3"/>
  <c r="Y251" i="3"/>
  <c r="Y236" i="3"/>
  <c r="X191" i="3"/>
  <c r="X238" i="3"/>
  <c r="Y238" i="3" s="1"/>
  <c r="Y191" i="3"/>
  <c r="X250" i="3"/>
  <c r="X224" i="3"/>
  <c r="X189" i="3"/>
  <c r="Y189" i="3" s="1"/>
  <c r="X195" i="3"/>
  <c r="Y219" i="3"/>
  <c r="X249" i="3"/>
  <c r="X245" i="3"/>
  <c r="Y245" i="3" s="1"/>
  <c r="X223" i="3"/>
  <c r="Y223" i="3" s="1"/>
  <c r="X237" i="3"/>
  <c r="X209" i="3"/>
  <c r="Y231" i="3"/>
  <c r="X200" i="3"/>
  <c r="Y200" i="3" s="1"/>
  <c r="X205" i="3"/>
  <c r="Y205" i="3" s="1"/>
  <c r="X242" i="3"/>
  <c r="Y242" i="3" s="1"/>
  <c r="X210" i="3"/>
  <c r="Y195" i="3"/>
  <c r="X197" i="3"/>
  <c r="Y197" i="3" s="1"/>
  <c r="X202" i="3"/>
  <c r="Y252" i="3"/>
  <c r="X231" i="3"/>
  <c r="X253" i="3"/>
  <c r="Y253" i="3" s="1"/>
  <c r="X252" i="3"/>
  <c r="X204" i="3"/>
  <c r="Y204" i="3" s="1"/>
  <c r="X236" i="3"/>
  <c r="X233" i="3"/>
  <c r="Y233" i="3" s="1"/>
  <c r="X213" i="3"/>
  <c r="Y213" i="3" s="1"/>
  <c r="X229" i="3"/>
  <c r="Y229" i="3" s="1"/>
  <c r="X247" i="3"/>
  <c r="Y247" i="3" s="1"/>
  <c r="X248" i="3"/>
  <c r="Y248" i="3" s="1"/>
  <c r="X244" i="3"/>
  <c r="Y244" i="3" s="1"/>
  <c r="X243" i="3"/>
  <c r="X218" i="3"/>
  <c r="Y218" i="3" s="1"/>
  <c r="X207" i="3"/>
  <c r="X239" i="3"/>
  <c r="Y239" i="3" s="1"/>
  <c r="X232" i="3"/>
  <c r="Y232" i="3" s="1"/>
  <c r="X227" i="3"/>
  <c r="Y227" i="3" s="1"/>
  <c r="X220" i="3"/>
  <c r="Y220" i="3" s="1"/>
  <c r="X208" i="3"/>
  <c r="Y208" i="3" s="1"/>
  <c r="X193" i="3"/>
  <c r="Y193" i="3" s="1"/>
  <c r="X241" i="3"/>
  <c r="Y241" i="3" s="1"/>
  <c r="X214" i="3"/>
  <c r="Y214" i="3" s="1"/>
  <c r="X234" i="3"/>
  <c r="Y234" i="3" s="1"/>
  <c r="X201" i="3"/>
  <c r="Y201" i="3" s="1"/>
  <c r="X198" i="3"/>
  <c r="Y198" i="3" s="1"/>
  <c r="X206" i="3"/>
  <c r="Y206" i="3" s="1"/>
  <c r="X225" i="3"/>
  <c r="Y225" i="3" s="1"/>
  <c r="X217" i="3"/>
  <c r="Y217" i="3" s="1"/>
  <c r="X240" i="3"/>
  <c r="Y240" i="3" s="1"/>
  <c r="X188" i="3"/>
  <c r="Y188" i="3" s="1"/>
  <c r="X254" i="3"/>
  <c r="Y254" i="3" s="1"/>
  <c r="X212" i="3"/>
  <c r="Y212" i="3" s="1"/>
  <c r="X187" i="3"/>
  <c r="Y187" i="3" s="1"/>
  <c r="X216" i="3"/>
  <c r="Y216" i="3" s="1"/>
  <c r="X228" i="3"/>
  <c r="Y228" i="3" s="1"/>
  <c r="X222" i="3"/>
  <c r="Y222" i="3" s="1"/>
  <c r="X211" i="3"/>
  <c r="Y211" i="3" s="1"/>
  <c r="Y224" i="3"/>
  <c r="C6" i="3" l="1"/>
  <c r="C7" i="3"/>
  <c r="C8" i="3"/>
  <c r="C9" i="3"/>
  <c r="C10" i="3"/>
  <c r="C11" i="3"/>
  <c r="C12" i="3"/>
  <c r="C13" i="3"/>
  <c r="C14" i="3"/>
  <c r="C15" i="3"/>
  <c r="C16" i="3"/>
  <c r="C17" i="3"/>
  <c r="C18" i="3"/>
  <c r="C19" i="3"/>
  <c r="C20" i="3"/>
  <c r="C21" i="3"/>
  <c r="C22" i="3"/>
  <c r="C23" i="3"/>
  <c r="C24" i="3"/>
  <c r="C25" i="3"/>
  <c r="C26" i="3"/>
  <c r="C27" i="3"/>
  <c r="C28" i="3"/>
  <c r="C29" i="3"/>
  <c r="C30" i="3"/>
  <c r="C31" i="3"/>
  <c r="C32" i="3"/>
  <c r="C33" i="3"/>
  <c r="C34" i="3"/>
  <c r="C35" i="3"/>
  <c r="C36" i="3"/>
  <c r="C37" i="3"/>
  <c r="C38" i="3"/>
  <c r="C39" i="3"/>
  <c r="C40" i="3"/>
  <c r="C41" i="3"/>
  <c r="C42" i="3"/>
  <c r="C43" i="3"/>
  <c r="C44" i="3"/>
  <c r="C45" i="3"/>
  <c r="C46" i="3"/>
  <c r="C47" i="3"/>
  <c r="C48" i="3"/>
  <c r="C49" i="3"/>
  <c r="C50" i="3"/>
  <c r="C51" i="3"/>
  <c r="C52" i="3"/>
  <c r="C53" i="3"/>
  <c r="C54" i="3"/>
  <c r="C55" i="3"/>
  <c r="C56" i="3"/>
  <c r="C57" i="3"/>
  <c r="C58" i="3"/>
  <c r="C59" i="3"/>
  <c r="C60" i="3"/>
  <c r="C61" i="3"/>
  <c r="C62" i="3"/>
  <c r="C63" i="3"/>
  <c r="C64" i="3"/>
  <c r="C65" i="3"/>
  <c r="C66" i="3"/>
  <c r="C67" i="3"/>
  <c r="C68" i="3"/>
  <c r="C69" i="3"/>
  <c r="C70" i="3"/>
  <c r="C71" i="3"/>
  <c r="C72" i="3"/>
  <c r="C73" i="3"/>
  <c r="C74" i="3"/>
  <c r="C75" i="3"/>
  <c r="C76" i="3"/>
  <c r="C77" i="3"/>
  <c r="C78" i="3"/>
  <c r="C79" i="3"/>
  <c r="C80" i="3"/>
  <c r="C81" i="3"/>
  <c r="C82" i="3"/>
  <c r="C83" i="3"/>
  <c r="C84" i="3"/>
  <c r="C85" i="3"/>
  <c r="C86" i="3"/>
  <c r="C87" i="3"/>
  <c r="C88" i="3"/>
  <c r="C89" i="3"/>
  <c r="C90" i="3"/>
  <c r="C91" i="3"/>
  <c r="C92" i="3"/>
  <c r="C93" i="3"/>
  <c r="C94" i="3"/>
  <c r="C95" i="3"/>
  <c r="C96" i="3"/>
  <c r="C97" i="3"/>
  <c r="C98" i="3"/>
  <c r="C99" i="3"/>
  <c r="C100" i="3"/>
  <c r="C101" i="3"/>
  <c r="C102" i="3"/>
  <c r="C103" i="3"/>
  <c r="C104" i="3"/>
  <c r="C105" i="3"/>
  <c r="C106" i="3"/>
  <c r="C107" i="3"/>
  <c r="C108" i="3"/>
  <c r="C109" i="3"/>
  <c r="C110" i="3"/>
  <c r="C111" i="3"/>
  <c r="C112" i="3"/>
  <c r="C113" i="3"/>
  <c r="C114" i="3"/>
  <c r="C115" i="3"/>
  <c r="C116" i="3"/>
  <c r="C117" i="3"/>
  <c r="C118" i="3"/>
  <c r="C119" i="3"/>
  <c r="C120" i="3"/>
  <c r="C121" i="3"/>
  <c r="C122" i="3"/>
  <c r="C123" i="3"/>
  <c r="C124" i="3"/>
  <c r="C125" i="3"/>
  <c r="C126" i="3"/>
  <c r="C127" i="3"/>
  <c r="C128" i="3"/>
  <c r="C129" i="3"/>
  <c r="C130" i="3"/>
  <c r="C131" i="3"/>
  <c r="C132" i="3"/>
  <c r="C133" i="3"/>
  <c r="C134" i="3"/>
  <c r="C135" i="3"/>
  <c r="C136" i="3"/>
  <c r="C137" i="3"/>
  <c r="C138" i="3"/>
  <c r="C139" i="3"/>
  <c r="C140" i="3"/>
  <c r="C141" i="3"/>
  <c r="C142" i="3"/>
  <c r="C143" i="3"/>
  <c r="C144" i="3"/>
  <c r="C145" i="3"/>
  <c r="C146" i="3"/>
  <c r="C147" i="3"/>
  <c r="C148" i="3"/>
  <c r="C149" i="3"/>
  <c r="C150" i="3"/>
  <c r="C151" i="3"/>
  <c r="C152" i="3"/>
  <c r="C153" i="3"/>
  <c r="C154" i="3"/>
  <c r="C155" i="3"/>
  <c r="C156" i="3"/>
  <c r="C157" i="3"/>
  <c r="C158" i="3"/>
  <c r="C159" i="3"/>
  <c r="C160" i="3"/>
  <c r="C161" i="3"/>
  <c r="C162" i="3"/>
  <c r="C163" i="3"/>
  <c r="C164" i="3"/>
  <c r="C165" i="3"/>
  <c r="C166" i="3"/>
  <c r="C167" i="3"/>
  <c r="C168" i="3"/>
  <c r="C169" i="3"/>
  <c r="C170" i="3"/>
  <c r="C171" i="3"/>
  <c r="C172" i="3"/>
  <c r="C173" i="3"/>
  <c r="C174" i="3"/>
  <c r="C175" i="3"/>
  <c r="C176" i="3"/>
  <c r="C177" i="3"/>
  <c r="C178" i="3"/>
  <c r="C179" i="3"/>
  <c r="C180" i="3"/>
  <c r="C181" i="3"/>
  <c r="C182" i="3"/>
  <c r="C183" i="3"/>
  <c r="C184" i="3"/>
  <c r="C185" i="3"/>
  <c r="G2" i="3"/>
  <c r="T181" i="3" l="1"/>
  <c r="V181" i="3" s="1"/>
  <c r="U181" i="3"/>
  <c r="Q181" i="3"/>
  <c r="P181" i="3"/>
  <c r="R181" i="3" s="1"/>
  <c r="U161" i="3"/>
  <c r="T161" i="3"/>
  <c r="V161" i="3" s="1"/>
  <c r="P161" i="3"/>
  <c r="R161" i="3" s="1"/>
  <c r="Q161" i="3"/>
  <c r="U145" i="3"/>
  <c r="T145" i="3"/>
  <c r="V145" i="3" s="1"/>
  <c r="Q145" i="3"/>
  <c r="P145" i="3"/>
  <c r="R145" i="3" s="1"/>
  <c r="U129" i="3"/>
  <c r="T129" i="3"/>
  <c r="V129" i="3" s="1"/>
  <c r="Q129" i="3"/>
  <c r="P129" i="3"/>
  <c r="R129" i="3" s="1"/>
  <c r="T121" i="3"/>
  <c r="V121" i="3" s="1"/>
  <c r="U121" i="3"/>
  <c r="Q121" i="3"/>
  <c r="P121" i="3"/>
  <c r="R121" i="3" s="1"/>
  <c r="U117" i="3"/>
  <c r="T117" i="3"/>
  <c r="V117" i="3" s="1"/>
  <c r="Q117" i="3"/>
  <c r="P117" i="3"/>
  <c r="R117" i="3" s="1"/>
  <c r="U113" i="3"/>
  <c r="T113" i="3"/>
  <c r="V113" i="3" s="1"/>
  <c r="Q113" i="3"/>
  <c r="P113" i="3"/>
  <c r="R113" i="3" s="1"/>
  <c r="T109" i="3"/>
  <c r="V109" i="3" s="1"/>
  <c r="U109" i="3"/>
  <c r="Q109" i="3"/>
  <c r="P109" i="3"/>
  <c r="R109" i="3" s="1"/>
  <c r="T105" i="3"/>
  <c r="V105" i="3" s="1"/>
  <c r="U105" i="3"/>
  <c r="Q105" i="3"/>
  <c r="P105" i="3"/>
  <c r="R105" i="3" s="1"/>
  <c r="U101" i="3"/>
  <c r="T101" i="3"/>
  <c r="V101" i="3" s="1"/>
  <c r="Q101" i="3"/>
  <c r="P101" i="3"/>
  <c r="R101" i="3" s="1"/>
  <c r="U97" i="3"/>
  <c r="T97" i="3"/>
  <c r="V97" i="3" s="1"/>
  <c r="Q97" i="3"/>
  <c r="P97" i="3"/>
  <c r="R97" i="3" s="1"/>
  <c r="T93" i="3"/>
  <c r="V93" i="3" s="1"/>
  <c r="U93" i="3"/>
  <c r="Q93" i="3"/>
  <c r="P93" i="3"/>
  <c r="R93" i="3" s="1"/>
  <c r="T89" i="3"/>
  <c r="V89" i="3" s="1"/>
  <c r="U89" i="3"/>
  <c r="Q89" i="3"/>
  <c r="P89" i="3"/>
  <c r="R89" i="3" s="1"/>
  <c r="U85" i="3"/>
  <c r="T85" i="3"/>
  <c r="V85" i="3" s="1"/>
  <c r="Q85" i="3"/>
  <c r="P85" i="3"/>
  <c r="R85" i="3" s="1"/>
  <c r="U81" i="3"/>
  <c r="T81" i="3"/>
  <c r="V81" i="3" s="1"/>
  <c r="Q81" i="3"/>
  <c r="P81" i="3"/>
  <c r="R81" i="3" s="1"/>
  <c r="T77" i="3"/>
  <c r="V77" i="3" s="1"/>
  <c r="U77" i="3"/>
  <c r="Q77" i="3"/>
  <c r="P77" i="3"/>
  <c r="R77" i="3" s="1"/>
  <c r="T73" i="3"/>
  <c r="V73" i="3" s="1"/>
  <c r="U73" i="3"/>
  <c r="Q73" i="3"/>
  <c r="P73" i="3"/>
  <c r="R73" i="3" s="1"/>
  <c r="U69" i="3"/>
  <c r="T69" i="3"/>
  <c r="V69" i="3" s="1"/>
  <c r="Q69" i="3"/>
  <c r="P69" i="3"/>
  <c r="R69" i="3" s="1"/>
  <c r="U65" i="3"/>
  <c r="T65" i="3"/>
  <c r="V65" i="3" s="1"/>
  <c r="Q65" i="3"/>
  <c r="P65" i="3"/>
  <c r="R65" i="3" s="1"/>
  <c r="U61" i="3"/>
  <c r="T61" i="3"/>
  <c r="V61" i="3" s="1"/>
  <c r="Q61" i="3"/>
  <c r="P61" i="3"/>
  <c r="R61" i="3" s="1"/>
  <c r="U57" i="3"/>
  <c r="T57" i="3"/>
  <c r="V57" i="3" s="1"/>
  <c r="Q57" i="3"/>
  <c r="P57" i="3"/>
  <c r="R57" i="3" s="1"/>
  <c r="U53" i="3"/>
  <c r="T53" i="3"/>
  <c r="V53" i="3" s="1"/>
  <c r="Q53" i="3"/>
  <c r="P53" i="3"/>
  <c r="R53" i="3" s="1"/>
  <c r="U49" i="3"/>
  <c r="T49" i="3"/>
  <c r="V49" i="3" s="1"/>
  <c r="Q49" i="3"/>
  <c r="P49" i="3"/>
  <c r="R49" i="3" s="1"/>
  <c r="U45" i="3"/>
  <c r="T45" i="3"/>
  <c r="V45" i="3" s="1"/>
  <c r="Q45" i="3"/>
  <c r="P45" i="3"/>
  <c r="R45" i="3" s="1"/>
  <c r="U41" i="3"/>
  <c r="Q41" i="3"/>
  <c r="T41" i="3"/>
  <c r="V41" i="3" s="1"/>
  <c r="P41" i="3"/>
  <c r="R41" i="3" s="1"/>
  <c r="U37" i="3"/>
  <c r="Q37" i="3"/>
  <c r="T37" i="3"/>
  <c r="V37" i="3" s="1"/>
  <c r="P37" i="3"/>
  <c r="R37" i="3" s="1"/>
  <c r="U33" i="3"/>
  <c r="Q33" i="3"/>
  <c r="T33" i="3"/>
  <c r="V33" i="3" s="1"/>
  <c r="P33" i="3"/>
  <c r="R33" i="3" s="1"/>
  <c r="U29" i="3"/>
  <c r="T29" i="3"/>
  <c r="V29" i="3" s="1"/>
  <c r="Q29" i="3"/>
  <c r="P29" i="3"/>
  <c r="R29" i="3" s="1"/>
  <c r="U25" i="3"/>
  <c r="Q25" i="3"/>
  <c r="T25" i="3"/>
  <c r="V25" i="3" s="1"/>
  <c r="P25" i="3"/>
  <c r="R25" i="3" s="1"/>
  <c r="U21" i="3"/>
  <c r="Q21" i="3"/>
  <c r="T21" i="3"/>
  <c r="V21" i="3" s="1"/>
  <c r="P21" i="3"/>
  <c r="R21" i="3" s="1"/>
  <c r="U17" i="3"/>
  <c r="Q17" i="3"/>
  <c r="T17" i="3"/>
  <c r="V17" i="3" s="1"/>
  <c r="P17" i="3"/>
  <c r="R17" i="3" s="1"/>
  <c r="U13" i="3"/>
  <c r="T13" i="3"/>
  <c r="V13" i="3" s="1"/>
  <c r="Q13" i="3"/>
  <c r="P13" i="3"/>
  <c r="R13" i="3" s="1"/>
  <c r="U9" i="3"/>
  <c r="Q9" i="3"/>
  <c r="T9" i="3"/>
  <c r="V9" i="3" s="1"/>
  <c r="P9" i="3"/>
  <c r="R9" i="3" s="1"/>
  <c r="U177" i="3"/>
  <c r="T177" i="3"/>
  <c r="V177" i="3" s="1"/>
  <c r="P177" i="3"/>
  <c r="R177" i="3" s="1"/>
  <c r="Q177" i="3"/>
  <c r="T157" i="3"/>
  <c r="V157" i="3" s="1"/>
  <c r="U157" i="3"/>
  <c r="Q157" i="3"/>
  <c r="P157" i="3"/>
  <c r="R157" i="3" s="1"/>
  <c r="T137" i="3"/>
  <c r="V137" i="3" s="1"/>
  <c r="U137" i="3"/>
  <c r="Q137" i="3"/>
  <c r="P137" i="3"/>
  <c r="R137" i="3" s="1"/>
  <c r="T184" i="3"/>
  <c r="V184" i="3" s="1"/>
  <c r="U184" i="3"/>
  <c r="P184" i="3"/>
  <c r="R184" i="3" s="1"/>
  <c r="Q184" i="3"/>
  <c r="T176" i="3"/>
  <c r="V176" i="3" s="1"/>
  <c r="U176" i="3"/>
  <c r="P176" i="3"/>
  <c r="R176" i="3" s="1"/>
  <c r="Q176" i="3"/>
  <c r="U172" i="3"/>
  <c r="Q172" i="3"/>
  <c r="T172" i="3"/>
  <c r="V172" i="3" s="1"/>
  <c r="P172" i="3"/>
  <c r="R172" i="3" s="1"/>
  <c r="T168" i="3"/>
  <c r="V168" i="3" s="1"/>
  <c r="U168" i="3"/>
  <c r="Q168" i="3"/>
  <c r="P168" i="3"/>
  <c r="R168" i="3" s="1"/>
  <c r="T164" i="3"/>
  <c r="V164" i="3" s="1"/>
  <c r="U164" i="3"/>
  <c r="Q164" i="3"/>
  <c r="P164" i="3"/>
  <c r="R164" i="3" s="1"/>
  <c r="T160" i="3"/>
  <c r="V160" i="3" s="1"/>
  <c r="Q160" i="3"/>
  <c r="U160" i="3"/>
  <c r="P160" i="3"/>
  <c r="R160" i="3" s="1"/>
  <c r="U156" i="3"/>
  <c r="Q156" i="3"/>
  <c r="T156" i="3"/>
  <c r="V156" i="3" s="1"/>
  <c r="P156" i="3"/>
  <c r="R156" i="3" s="1"/>
  <c r="T152" i="3"/>
  <c r="V152" i="3" s="1"/>
  <c r="U152" i="3"/>
  <c r="Q152" i="3"/>
  <c r="P152" i="3"/>
  <c r="R152" i="3" s="1"/>
  <c r="T148" i="3"/>
  <c r="V148" i="3" s="1"/>
  <c r="U148" i="3"/>
  <c r="Q148" i="3"/>
  <c r="P148" i="3"/>
  <c r="R148" i="3" s="1"/>
  <c r="T144" i="3"/>
  <c r="V144" i="3" s="1"/>
  <c r="Q144" i="3"/>
  <c r="U144" i="3"/>
  <c r="P144" i="3"/>
  <c r="R144" i="3" s="1"/>
  <c r="U140" i="3"/>
  <c r="Q140" i="3"/>
  <c r="T140" i="3"/>
  <c r="V140" i="3" s="1"/>
  <c r="P140" i="3"/>
  <c r="R140" i="3" s="1"/>
  <c r="T136" i="3"/>
  <c r="V136" i="3" s="1"/>
  <c r="U136" i="3"/>
  <c r="Q136" i="3"/>
  <c r="P136" i="3"/>
  <c r="R136" i="3" s="1"/>
  <c r="T132" i="3"/>
  <c r="V132" i="3" s="1"/>
  <c r="U132" i="3"/>
  <c r="Q132" i="3"/>
  <c r="P132" i="3"/>
  <c r="R132" i="3" s="1"/>
  <c r="T128" i="3"/>
  <c r="V128" i="3" s="1"/>
  <c r="Q128" i="3"/>
  <c r="U128" i="3"/>
  <c r="P128" i="3"/>
  <c r="R128" i="3" s="1"/>
  <c r="U124" i="3"/>
  <c r="Q124" i="3"/>
  <c r="T124" i="3"/>
  <c r="V124" i="3" s="1"/>
  <c r="P124" i="3"/>
  <c r="R124" i="3" s="1"/>
  <c r="T120" i="3"/>
  <c r="V120" i="3" s="1"/>
  <c r="U120" i="3"/>
  <c r="Q120" i="3"/>
  <c r="P120" i="3"/>
  <c r="R120" i="3" s="1"/>
  <c r="U116" i="3"/>
  <c r="T116" i="3"/>
  <c r="V116" i="3" s="1"/>
  <c r="Q116" i="3"/>
  <c r="P116" i="3"/>
  <c r="R116" i="3" s="1"/>
  <c r="U112" i="3"/>
  <c r="T112" i="3"/>
  <c r="V112" i="3" s="1"/>
  <c r="Q112" i="3"/>
  <c r="P112" i="3"/>
  <c r="R112" i="3" s="1"/>
  <c r="U108" i="3"/>
  <c r="Q108" i="3"/>
  <c r="T108" i="3"/>
  <c r="V108" i="3" s="1"/>
  <c r="P108" i="3"/>
  <c r="R108" i="3" s="1"/>
  <c r="T104" i="3"/>
  <c r="V104" i="3" s="1"/>
  <c r="U104" i="3"/>
  <c r="Q104" i="3"/>
  <c r="P104" i="3"/>
  <c r="R104" i="3" s="1"/>
  <c r="U100" i="3"/>
  <c r="T100" i="3"/>
  <c r="V100" i="3" s="1"/>
  <c r="Q100" i="3"/>
  <c r="P100" i="3"/>
  <c r="R100" i="3" s="1"/>
  <c r="U96" i="3"/>
  <c r="T96" i="3"/>
  <c r="V96" i="3" s="1"/>
  <c r="Q96" i="3"/>
  <c r="P96" i="3"/>
  <c r="R96" i="3" s="1"/>
  <c r="U92" i="3"/>
  <c r="Q92" i="3"/>
  <c r="T92" i="3"/>
  <c r="V92" i="3" s="1"/>
  <c r="P92" i="3"/>
  <c r="R92" i="3" s="1"/>
  <c r="T88" i="3"/>
  <c r="V88" i="3" s="1"/>
  <c r="U88" i="3"/>
  <c r="Q88" i="3"/>
  <c r="P88" i="3"/>
  <c r="R88" i="3" s="1"/>
  <c r="U84" i="3"/>
  <c r="T84" i="3"/>
  <c r="V84" i="3" s="1"/>
  <c r="Q84" i="3"/>
  <c r="P84" i="3"/>
  <c r="R84" i="3" s="1"/>
  <c r="U80" i="3"/>
  <c r="T80" i="3"/>
  <c r="V80" i="3" s="1"/>
  <c r="Q80" i="3"/>
  <c r="P80" i="3"/>
  <c r="R80" i="3" s="1"/>
  <c r="U76" i="3"/>
  <c r="Q76" i="3"/>
  <c r="T76" i="3"/>
  <c r="V76" i="3" s="1"/>
  <c r="P76" i="3"/>
  <c r="R76" i="3" s="1"/>
  <c r="U72" i="3"/>
  <c r="T72" i="3"/>
  <c r="V72" i="3" s="1"/>
  <c r="Q72" i="3"/>
  <c r="P72" i="3"/>
  <c r="R72" i="3" s="1"/>
  <c r="U68" i="3"/>
  <c r="T68" i="3"/>
  <c r="V68" i="3" s="1"/>
  <c r="Q68" i="3"/>
  <c r="P68" i="3"/>
  <c r="R68" i="3" s="1"/>
  <c r="U64" i="3"/>
  <c r="T64" i="3"/>
  <c r="V64" i="3" s="1"/>
  <c r="Q64" i="3"/>
  <c r="P64" i="3"/>
  <c r="R64" i="3" s="1"/>
  <c r="U60" i="3"/>
  <c r="Q60" i="3"/>
  <c r="T60" i="3"/>
  <c r="V60" i="3" s="1"/>
  <c r="P60" i="3"/>
  <c r="R60" i="3" s="1"/>
  <c r="U56" i="3"/>
  <c r="T56" i="3"/>
  <c r="V56" i="3" s="1"/>
  <c r="Q56" i="3"/>
  <c r="P56" i="3"/>
  <c r="R56" i="3" s="1"/>
  <c r="U52" i="3"/>
  <c r="T52" i="3"/>
  <c r="V52" i="3" s="1"/>
  <c r="Q52" i="3"/>
  <c r="P52" i="3"/>
  <c r="R52" i="3" s="1"/>
  <c r="U48" i="3"/>
  <c r="T48" i="3"/>
  <c r="V48" i="3" s="1"/>
  <c r="Q48" i="3"/>
  <c r="P48" i="3"/>
  <c r="R48" i="3" s="1"/>
  <c r="U44" i="3"/>
  <c r="Q44" i="3"/>
  <c r="T44" i="3"/>
  <c r="V44" i="3" s="1"/>
  <c r="P44" i="3"/>
  <c r="R44" i="3" s="1"/>
  <c r="U40" i="3"/>
  <c r="T40" i="3"/>
  <c r="V40" i="3" s="1"/>
  <c r="Q40" i="3"/>
  <c r="P40" i="3"/>
  <c r="R40" i="3" s="1"/>
  <c r="U36" i="3"/>
  <c r="Q36" i="3"/>
  <c r="T36" i="3"/>
  <c r="V36" i="3" s="1"/>
  <c r="P36" i="3"/>
  <c r="R36" i="3" s="1"/>
  <c r="U32" i="3"/>
  <c r="Q32" i="3"/>
  <c r="T32" i="3"/>
  <c r="V32" i="3" s="1"/>
  <c r="P32" i="3"/>
  <c r="R32" i="3" s="1"/>
  <c r="U28" i="3"/>
  <c r="Q28" i="3"/>
  <c r="T28" i="3"/>
  <c r="V28" i="3" s="1"/>
  <c r="P28" i="3"/>
  <c r="R28" i="3" s="1"/>
  <c r="U24" i="3"/>
  <c r="T24" i="3"/>
  <c r="V24" i="3" s="1"/>
  <c r="Q24" i="3"/>
  <c r="P24" i="3"/>
  <c r="R24" i="3" s="1"/>
  <c r="U20" i="3"/>
  <c r="Q20" i="3"/>
  <c r="T20" i="3"/>
  <c r="V20" i="3" s="1"/>
  <c r="P20" i="3"/>
  <c r="R20" i="3" s="1"/>
  <c r="U16" i="3"/>
  <c r="Q16" i="3"/>
  <c r="T16" i="3"/>
  <c r="V16" i="3" s="1"/>
  <c r="P16" i="3"/>
  <c r="R16" i="3" s="1"/>
  <c r="U12" i="3"/>
  <c r="Q12" i="3"/>
  <c r="T12" i="3"/>
  <c r="V12" i="3" s="1"/>
  <c r="P12" i="3"/>
  <c r="R12" i="3" s="1"/>
  <c r="U8" i="3"/>
  <c r="T8" i="3"/>
  <c r="V8" i="3" s="1"/>
  <c r="Q8" i="3"/>
  <c r="P8" i="3"/>
  <c r="R8" i="3" s="1"/>
  <c r="T185" i="3"/>
  <c r="V185" i="3" s="1"/>
  <c r="U185" i="3"/>
  <c r="Q185" i="3"/>
  <c r="P185" i="3"/>
  <c r="R185" i="3" s="1"/>
  <c r="T169" i="3"/>
  <c r="V169" i="3" s="1"/>
  <c r="U169" i="3"/>
  <c r="Q169" i="3"/>
  <c r="P169" i="3"/>
  <c r="R169" i="3" s="1"/>
  <c r="T153" i="3"/>
  <c r="V153" i="3" s="1"/>
  <c r="U153" i="3"/>
  <c r="Q153" i="3"/>
  <c r="P153" i="3"/>
  <c r="R153" i="3" s="1"/>
  <c r="T141" i="3"/>
  <c r="V141" i="3" s="1"/>
  <c r="U141" i="3"/>
  <c r="Q141" i="3"/>
  <c r="P141" i="3"/>
  <c r="R141" i="3" s="1"/>
  <c r="T125" i="3"/>
  <c r="V125" i="3" s="1"/>
  <c r="U125" i="3"/>
  <c r="Q125" i="3"/>
  <c r="P125" i="3"/>
  <c r="R125" i="3" s="1"/>
  <c r="U183" i="3"/>
  <c r="Q183" i="3"/>
  <c r="T183" i="3"/>
  <c r="V183" i="3" s="1"/>
  <c r="P183" i="3"/>
  <c r="R183" i="3" s="1"/>
  <c r="Q171" i="3"/>
  <c r="T171" i="3"/>
  <c r="V171" i="3" s="1"/>
  <c r="U171" i="3"/>
  <c r="P171" i="3"/>
  <c r="R171" i="3" s="1"/>
  <c r="T163" i="3"/>
  <c r="V163" i="3" s="1"/>
  <c r="U163" i="3"/>
  <c r="Q163" i="3"/>
  <c r="P163" i="3"/>
  <c r="R163" i="3" s="1"/>
  <c r="Q155" i="3"/>
  <c r="T155" i="3"/>
  <c r="V155" i="3" s="1"/>
  <c r="U155" i="3"/>
  <c r="P155" i="3"/>
  <c r="R155" i="3" s="1"/>
  <c r="T147" i="3"/>
  <c r="V147" i="3" s="1"/>
  <c r="U147" i="3"/>
  <c r="Q147" i="3"/>
  <c r="P147" i="3"/>
  <c r="R147" i="3" s="1"/>
  <c r="Q139" i="3"/>
  <c r="T139" i="3"/>
  <c r="V139" i="3" s="1"/>
  <c r="U139" i="3"/>
  <c r="P139" i="3"/>
  <c r="R139" i="3" s="1"/>
  <c r="U135" i="3"/>
  <c r="Q135" i="3"/>
  <c r="T135" i="3"/>
  <c r="V135" i="3" s="1"/>
  <c r="P135" i="3"/>
  <c r="R135" i="3" s="1"/>
  <c r="T131" i="3"/>
  <c r="V131" i="3" s="1"/>
  <c r="U131" i="3"/>
  <c r="Q131" i="3"/>
  <c r="P131" i="3"/>
  <c r="R131" i="3" s="1"/>
  <c r="T127" i="3"/>
  <c r="V127" i="3" s="1"/>
  <c r="Q127" i="3"/>
  <c r="U127" i="3"/>
  <c r="P127" i="3"/>
  <c r="R127" i="3" s="1"/>
  <c r="U123" i="3"/>
  <c r="Q123" i="3"/>
  <c r="T123" i="3"/>
  <c r="V123" i="3" s="1"/>
  <c r="P123" i="3"/>
  <c r="R123" i="3" s="1"/>
  <c r="U119" i="3"/>
  <c r="Q119" i="3"/>
  <c r="T119" i="3"/>
  <c r="V119" i="3" s="1"/>
  <c r="P119" i="3"/>
  <c r="R119" i="3" s="1"/>
  <c r="U115" i="3"/>
  <c r="T115" i="3"/>
  <c r="V115" i="3" s="1"/>
  <c r="Q115" i="3"/>
  <c r="P115" i="3"/>
  <c r="R115" i="3" s="1"/>
  <c r="U111" i="3"/>
  <c r="T111" i="3"/>
  <c r="V111" i="3" s="1"/>
  <c r="Q111" i="3"/>
  <c r="P111" i="3"/>
  <c r="R111" i="3" s="1"/>
  <c r="U107" i="3"/>
  <c r="Q107" i="3"/>
  <c r="T107" i="3"/>
  <c r="V107" i="3" s="1"/>
  <c r="P107" i="3"/>
  <c r="R107" i="3" s="1"/>
  <c r="U103" i="3"/>
  <c r="Q103" i="3"/>
  <c r="T103" i="3"/>
  <c r="V103" i="3" s="1"/>
  <c r="P103" i="3"/>
  <c r="R103" i="3" s="1"/>
  <c r="U99" i="3"/>
  <c r="T99" i="3"/>
  <c r="V99" i="3" s="1"/>
  <c r="Q99" i="3"/>
  <c r="P99" i="3"/>
  <c r="R99" i="3" s="1"/>
  <c r="U95" i="3"/>
  <c r="T95" i="3"/>
  <c r="V95" i="3" s="1"/>
  <c r="Q95" i="3"/>
  <c r="P95" i="3"/>
  <c r="R95" i="3" s="1"/>
  <c r="U91" i="3"/>
  <c r="Q91" i="3"/>
  <c r="T91" i="3"/>
  <c r="V91" i="3" s="1"/>
  <c r="P91" i="3"/>
  <c r="R91" i="3" s="1"/>
  <c r="U87" i="3"/>
  <c r="Q87" i="3"/>
  <c r="T87" i="3"/>
  <c r="V87" i="3" s="1"/>
  <c r="P87" i="3"/>
  <c r="R87" i="3" s="1"/>
  <c r="U83" i="3"/>
  <c r="T83" i="3"/>
  <c r="V83" i="3" s="1"/>
  <c r="Q83" i="3"/>
  <c r="P83" i="3"/>
  <c r="R83" i="3" s="1"/>
  <c r="U79" i="3"/>
  <c r="T79" i="3"/>
  <c r="V79" i="3" s="1"/>
  <c r="Q79" i="3"/>
  <c r="P79" i="3"/>
  <c r="R79" i="3" s="1"/>
  <c r="U75" i="3"/>
  <c r="Q75" i="3"/>
  <c r="T75" i="3"/>
  <c r="V75" i="3" s="1"/>
  <c r="P75" i="3"/>
  <c r="R75" i="3" s="1"/>
  <c r="U71" i="3"/>
  <c r="Q71" i="3"/>
  <c r="T71" i="3"/>
  <c r="V71" i="3" s="1"/>
  <c r="P71" i="3"/>
  <c r="R71" i="3" s="1"/>
  <c r="U67" i="3"/>
  <c r="T67" i="3"/>
  <c r="V67" i="3" s="1"/>
  <c r="Q67" i="3"/>
  <c r="P67" i="3"/>
  <c r="R67" i="3" s="1"/>
  <c r="U63" i="3"/>
  <c r="T63" i="3"/>
  <c r="V63" i="3" s="1"/>
  <c r="Q63" i="3"/>
  <c r="P63" i="3"/>
  <c r="R63" i="3" s="1"/>
  <c r="U59" i="3"/>
  <c r="Q59" i="3"/>
  <c r="T59" i="3"/>
  <c r="V59" i="3" s="1"/>
  <c r="P59" i="3"/>
  <c r="R59" i="3" s="1"/>
  <c r="U55" i="3"/>
  <c r="Q55" i="3"/>
  <c r="T55" i="3"/>
  <c r="V55" i="3" s="1"/>
  <c r="P55" i="3"/>
  <c r="R55" i="3" s="1"/>
  <c r="U51" i="3"/>
  <c r="T51" i="3"/>
  <c r="V51" i="3" s="1"/>
  <c r="Q51" i="3"/>
  <c r="P51" i="3"/>
  <c r="R51" i="3" s="1"/>
  <c r="U47" i="3"/>
  <c r="T47" i="3"/>
  <c r="V47" i="3" s="1"/>
  <c r="Q47" i="3"/>
  <c r="P47" i="3"/>
  <c r="R47" i="3" s="1"/>
  <c r="U43" i="3"/>
  <c r="Q43" i="3"/>
  <c r="T43" i="3"/>
  <c r="V43" i="3" s="1"/>
  <c r="P43" i="3"/>
  <c r="R43" i="3" s="1"/>
  <c r="U39" i="3"/>
  <c r="Q39" i="3"/>
  <c r="T39" i="3"/>
  <c r="V39" i="3" s="1"/>
  <c r="P39" i="3"/>
  <c r="R39" i="3" s="1"/>
  <c r="U35" i="3"/>
  <c r="T35" i="3"/>
  <c r="V35" i="3" s="1"/>
  <c r="P35" i="3"/>
  <c r="R35" i="3" s="1"/>
  <c r="Q35" i="3"/>
  <c r="U31" i="3"/>
  <c r="Q31" i="3"/>
  <c r="T31" i="3"/>
  <c r="V31" i="3" s="1"/>
  <c r="P31" i="3"/>
  <c r="R31" i="3" s="1"/>
  <c r="U27" i="3"/>
  <c r="Q27" i="3"/>
  <c r="P27" i="3"/>
  <c r="R27" i="3" s="1"/>
  <c r="T27" i="3"/>
  <c r="V27" i="3" s="1"/>
  <c r="U23" i="3"/>
  <c r="P23" i="3"/>
  <c r="R23" i="3" s="1"/>
  <c r="Q23" i="3"/>
  <c r="T23" i="3"/>
  <c r="V23" i="3" s="1"/>
  <c r="U19" i="3"/>
  <c r="T19" i="3"/>
  <c r="V19" i="3" s="1"/>
  <c r="P19" i="3"/>
  <c r="R19" i="3" s="1"/>
  <c r="Q19" i="3"/>
  <c r="U15" i="3"/>
  <c r="Q15" i="3"/>
  <c r="T15" i="3"/>
  <c r="V15" i="3" s="1"/>
  <c r="P15" i="3"/>
  <c r="R15" i="3" s="1"/>
  <c r="U11" i="3"/>
  <c r="Q11" i="3"/>
  <c r="P11" i="3"/>
  <c r="R11" i="3" s="1"/>
  <c r="T11" i="3"/>
  <c r="V11" i="3" s="1"/>
  <c r="U7" i="3"/>
  <c r="P7" i="3"/>
  <c r="R7" i="3" s="1"/>
  <c r="Q7" i="3"/>
  <c r="T7" i="3"/>
  <c r="V7" i="3" s="1"/>
  <c r="T173" i="3"/>
  <c r="V173" i="3" s="1"/>
  <c r="U173" i="3"/>
  <c r="Q173" i="3"/>
  <c r="P173" i="3"/>
  <c r="R173" i="3" s="1"/>
  <c r="T165" i="3"/>
  <c r="V165" i="3" s="1"/>
  <c r="U165" i="3"/>
  <c r="Q165" i="3"/>
  <c r="P165" i="3"/>
  <c r="R165" i="3" s="1"/>
  <c r="T149" i="3"/>
  <c r="V149" i="3" s="1"/>
  <c r="U149" i="3"/>
  <c r="Q149" i="3"/>
  <c r="P149" i="3"/>
  <c r="R149" i="3" s="1"/>
  <c r="T133" i="3"/>
  <c r="V133" i="3" s="1"/>
  <c r="U133" i="3"/>
  <c r="Q133" i="3"/>
  <c r="P133" i="3"/>
  <c r="R133" i="3" s="1"/>
  <c r="T180" i="3"/>
  <c r="V180" i="3" s="1"/>
  <c r="U180" i="3"/>
  <c r="Q180" i="3"/>
  <c r="P180" i="3"/>
  <c r="R180" i="3" s="1"/>
  <c r="T179" i="3"/>
  <c r="V179" i="3" s="1"/>
  <c r="U179" i="3"/>
  <c r="Q179" i="3"/>
  <c r="P179" i="3"/>
  <c r="R179" i="3" s="1"/>
  <c r="T175" i="3"/>
  <c r="V175" i="3" s="1"/>
  <c r="Q175" i="3"/>
  <c r="U175" i="3"/>
  <c r="P175" i="3"/>
  <c r="R175" i="3" s="1"/>
  <c r="U167" i="3"/>
  <c r="Q167" i="3"/>
  <c r="T167" i="3"/>
  <c r="V167" i="3" s="1"/>
  <c r="P167" i="3"/>
  <c r="R167" i="3" s="1"/>
  <c r="T159" i="3"/>
  <c r="V159" i="3" s="1"/>
  <c r="Q159" i="3"/>
  <c r="U159" i="3"/>
  <c r="P159" i="3"/>
  <c r="R159" i="3" s="1"/>
  <c r="U151" i="3"/>
  <c r="Q151" i="3"/>
  <c r="T151" i="3"/>
  <c r="V151" i="3" s="1"/>
  <c r="P151" i="3"/>
  <c r="R151" i="3" s="1"/>
  <c r="T143" i="3"/>
  <c r="V143" i="3" s="1"/>
  <c r="Q143" i="3"/>
  <c r="U143" i="3"/>
  <c r="P143" i="3"/>
  <c r="R143" i="3" s="1"/>
  <c r="U182" i="3"/>
  <c r="T182" i="3"/>
  <c r="V182" i="3" s="1"/>
  <c r="Q182" i="3"/>
  <c r="P182" i="3"/>
  <c r="R182" i="3" s="1"/>
  <c r="U178" i="3"/>
  <c r="T178" i="3"/>
  <c r="V178" i="3" s="1"/>
  <c r="Q178" i="3"/>
  <c r="P178" i="3"/>
  <c r="R178" i="3" s="1"/>
  <c r="U174" i="3"/>
  <c r="T174" i="3"/>
  <c r="V174" i="3" s="1"/>
  <c r="Q174" i="3"/>
  <c r="P174" i="3"/>
  <c r="R174" i="3" s="1"/>
  <c r="U170" i="3"/>
  <c r="T170" i="3"/>
  <c r="V170" i="3" s="1"/>
  <c r="Q170" i="3"/>
  <c r="P170" i="3"/>
  <c r="R170" i="3" s="1"/>
  <c r="U166" i="3"/>
  <c r="T166" i="3"/>
  <c r="V166" i="3" s="1"/>
  <c r="Q166" i="3"/>
  <c r="P166" i="3"/>
  <c r="R166" i="3" s="1"/>
  <c r="U162" i="3"/>
  <c r="T162" i="3"/>
  <c r="V162" i="3" s="1"/>
  <c r="Q162" i="3"/>
  <c r="P162" i="3"/>
  <c r="R162" i="3" s="1"/>
  <c r="U158" i="3"/>
  <c r="T158" i="3"/>
  <c r="V158" i="3" s="1"/>
  <c r="Q158" i="3"/>
  <c r="P158" i="3"/>
  <c r="R158" i="3" s="1"/>
  <c r="U154" i="3"/>
  <c r="T154" i="3"/>
  <c r="V154" i="3" s="1"/>
  <c r="Q154" i="3"/>
  <c r="P154" i="3"/>
  <c r="R154" i="3" s="1"/>
  <c r="U150" i="3"/>
  <c r="T150" i="3"/>
  <c r="V150" i="3" s="1"/>
  <c r="Q150" i="3"/>
  <c r="P150" i="3"/>
  <c r="R150" i="3" s="1"/>
  <c r="U146" i="3"/>
  <c r="T146" i="3"/>
  <c r="V146" i="3" s="1"/>
  <c r="Q146" i="3"/>
  <c r="P146" i="3"/>
  <c r="R146" i="3" s="1"/>
  <c r="U142" i="3"/>
  <c r="T142" i="3"/>
  <c r="V142" i="3" s="1"/>
  <c r="Q142" i="3"/>
  <c r="P142" i="3"/>
  <c r="R142" i="3" s="1"/>
  <c r="U138" i="3"/>
  <c r="T138" i="3"/>
  <c r="V138" i="3" s="1"/>
  <c r="Q138" i="3"/>
  <c r="P138" i="3"/>
  <c r="R138" i="3" s="1"/>
  <c r="U134" i="3"/>
  <c r="T134" i="3"/>
  <c r="V134" i="3" s="1"/>
  <c r="Q134" i="3"/>
  <c r="P134" i="3"/>
  <c r="R134" i="3" s="1"/>
  <c r="U130" i="3"/>
  <c r="T130" i="3"/>
  <c r="V130" i="3" s="1"/>
  <c r="Q130" i="3"/>
  <c r="P130" i="3"/>
  <c r="R130" i="3" s="1"/>
  <c r="U126" i="3"/>
  <c r="T126" i="3"/>
  <c r="V126" i="3" s="1"/>
  <c r="Q126" i="3"/>
  <c r="P126" i="3"/>
  <c r="R126" i="3" s="1"/>
  <c r="U122" i="3"/>
  <c r="T122" i="3"/>
  <c r="V122" i="3" s="1"/>
  <c r="Q122" i="3"/>
  <c r="P122" i="3"/>
  <c r="R122" i="3" s="1"/>
  <c r="U118" i="3"/>
  <c r="T118" i="3"/>
  <c r="V118" i="3" s="1"/>
  <c r="Q118" i="3"/>
  <c r="P118" i="3"/>
  <c r="R118" i="3" s="1"/>
  <c r="U114" i="3"/>
  <c r="T114" i="3"/>
  <c r="V114" i="3" s="1"/>
  <c r="Q114" i="3"/>
  <c r="P114" i="3"/>
  <c r="R114" i="3" s="1"/>
  <c r="U110" i="3"/>
  <c r="T110" i="3"/>
  <c r="V110" i="3" s="1"/>
  <c r="Q110" i="3"/>
  <c r="P110" i="3"/>
  <c r="R110" i="3" s="1"/>
  <c r="U106" i="3"/>
  <c r="T106" i="3"/>
  <c r="V106" i="3" s="1"/>
  <c r="Q106" i="3"/>
  <c r="P106" i="3"/>
  <c r="R106" i="3" s="1"/>
  <c r="U102" i="3"/>
  <c r="T102" i="3"/>
  <c r="V102" i="3" s="1"/>
  <c r="Q102" i="3"/>
  <c r="P102" i="3"/>
  <c r="R102" i="3" s="1"/>
  <c r="U98" i="3"/>
  <c r="T98" i="3"/>
  <c r="V98" i="3" s="1"/>
  <c r="Q98" i="3"/>
  <c r="P98" i="3"/>
  <c r="R98" i="3" s="1"/>
  <c r="U94" i="3"/>
  <c r="T94" i="3"/>
  <c r="V94" i="3" s="1"/>
  <c r="Q94" i="3"/>
  <c r="P94" i="3"/>
  <c r="R94" i="3" s="1"/>
  <c r="U90" i="3"/>
  <c r="T90" i="3"/>
  <c r="V90" i="3" s="1"/>
  <c r="Q90" i="3"/>
  <c r="P90" i="3"/>
  <c r="R90" i="3" s="1"/>
  <c r="U86" i="3"/>
  <c r="T86" i="3"/>
  <c r="V86" i="3" s="1"/>
  <c r="Q86" i="3"/>
  <c r="P86" i="3"/>
  <c r="R86" i="3" s="1"/>
  <c r="U82" i="3"/>
  <c r="T82" i="3"/>
  <c r="V82" i="3" s="1"/>
  <c r="Q82" i="3"/>
  <c r="P82" i="3"/>
  <c r="R82" i="3" s="1"/>
  <c r="U78" i="3"/>
  <c r="T78" i="3"/>
  <c r="V78" i="3" s="1"/>
  <c r="Q78" i="3"/>
  <c r="P78" i="3"/>
  <c r="R78" i="3" s="1"/>
  <c r="U74" i="3"/>
  <c r="T74" i="3"/>
  <c r="V74" i="3" s="1"/>
  <c r="Q74" i="3"/>
  <c r="P74" i="3"/>
  <c r="R74" i="3" s="1"/>
  <c r="U70" i="3"/>
  <c r="T70" i="3"/>
  <c r="V70" i="3" s="1"/>
  <c r="Q70" i="3"/>
  <c r="P70" i="3"/>
  <c r="R70" i="3" s="1"/>
  <c r="U66" i="3"/>
  <c r="T66" i="3"/>
  <c r="V66" i="3" s="1"/>
  <c r="Q66" i="3"/>
  <c r="P66" i="3"/>
  <c r="R66" i="3" s="1"/>
  <c r="U62" i="3"/>
  <c r="T62" i="3"/>
  <c r="V62" i="3" s="1"/>
  <c r="Q62" i="3"/>
  <c r="P62" i="3"/>
  <c r="R62" i="3" s="1"/>
  <c r="U58" i="3"/>
  <c r="T58" i="3"/>
  <c r="V58" i="3" s="1"/>
  <c r="Q58" i="3"/>
  <c r="P58" i="3"/>
  <c r="R58" i="3" s="1"/>
  <c r="U54" i="3"/>
  <c r="T54" i="3"/>
  <c r="V54" i="3" s="1"/>
  <c r="Q54" i="3"/>
  <c r="P54" i="3"/>
  <c r="R54" i="3" s="1"/>
  <c r="U50" i="3"/>
  <c r="T50" i="3"/>
  <c r="V50" i="3" s="1"/>
  <c r="Q50" i="3"/>
  <c r="P50" i="3"/>
  <c r="R50" i="3" s="1"/>
  <c r="U46" i="3"/>
  <c r="T46" i="3"/>
  <c r="V46" i="3" s="1"/>
  <c r="Q46" i="3"/>
  <c r="P46" i="3"/>
  <c r="R46" i="3" s="1"/>
  <c r="U42" i="3"/>
  <c r="T42" i="3"/>
  <c r="V42" i="3" s="1"/>
  <c r="Q42" i="3"/>
  <c r="P42" i="3"/>
  <c r="R42" i="3" s="1"/>
  <c r="U38" i="3"/>
  <c r="T38" i="3"/>
  <c r="V38" i="3" s="1"/>
  <c r="Q38" i="3"/>
  <c r="P38" i="3"/>
  <c r="R38" i="3" s="1"/>
  <c r="U34" i="3"/>
  <c r="T34" i="3"/>
  <c r="V34" i="3" s="1"/>
  <c r="Q34" i="3"/>
  <c r="P34" i="3"/>
  <c r="R34" i="3" s="1"/>
  <c r="U30" i="3"/>
  <c r="T30" i="3"/>
  <c r="V30" i="3" s="1"/>
  <c r="Q30" i="3"/>
  <c r="P30" i="3"/>
  <c r="R30" i="3" s="1"/>
  <c r="U26" i="3"/>
  <c r="T26" i="3"/>
  <c r="V26" i="3" s="1"/>
  <c r="Q26" i="3"/>
  <c r="P26" i="3"/>
  <c r="R26" i="3" s="1"/>
  <c r="U22" i="3"/>
  <c r="T22" i="3"/>
  <c r="V22" i="3" s="1"/>
  <c r="Q22" i="3"/>
  <c r="P22" i="3"/>
  <c r="R22" i="3" s="1"/>
  <c r="U18" i="3"/>
  <c r="T18" i="3"/>
  <c r="V18" i="3" s="1"/>
  <c r="Q18" i="3"/>
  <c r="P18" i="3"/>
  <c r="R18" i="3" s="1"/>
  <c r="U14" i="3"/>
  <c r="T14" i="3"/>
  <c r="V14" i="3" s="1"/>
  <c r="Q14" i="3"/>
  <c r="P14" i="3"/>
  <c r="R14" i="3" s="1"/>
  <c r="U10" i="3"/>
  <c r="T10" i="3"/>
  <c r="V10" i="3" s="1"/>
  <c r="Q10" i="3"/>
  <c r="P10" i="3"/>
  <c r="R10" i="3" s="1"/>
  <c r="T6" i="3"/>
  <c r="V6" i="3" s="1"/>
  <c r="Q6" i="3"/>
  <c r="U6" i="3"/>
  <c r="P6" i="3"/>
  <c r="R6" i="3" s="1"/>
  <c r="L169" i="3"/>
  <c r="M169" i="3"/>
  <c r="L153" i="3"/>
  <c r="M153" i="3"/>
  <c r="M133" i="3"/>
  <c r="L133" i="3"/>
  <c r="L121" i="3"/>
  <c r="M121" i="3"/>
  <c r="M105" i="3"/>
  <c r="L105" i="3"/>
  <c r="M101" i="3"/>
  <c r="L101" i="3"/>
  <c r="N101" i="3" s="1"/>
  <c r="M97" i="3"/>
  <c r="L97" i="3"/>
  <c r="M93" i="3"/>
  <c r="L93" i="3"/>
  <c r="N93" i="3" s="1"/>
  <c r="M89" i="3"/>
  <c r="L89" i="3"/>
  <c r="M85" i="3"/>
  <c r="L85" i="3"/>
  <c r="N85" i="3" s="1"/>
  <c r="M81" i="3"/>
  <c r="L81" i="3"/>
  <c r="M77" i="3"/>
  <c r="L77" i="3"/>
  <c r="N77" i="3" s="1"/>
  <c r="M73" i="3"/>
  <c r="L73" i="3"/>
  <c r="M69" i="3"/>
  <c r="L69" i="3"/>
  <c r="N69" i="3" s="1"/>
  <c r="M65" i="3"/>
  <c r="L65" i="3"/>
  <c r="M61" i="3"/>
  <c r="L61" i="3"/>
  <c r="N61" i="3" s="1"/>
  <c r="M57" i="3"/>
  <c r="L57" i="3"/>
  <c r="M53" i="3"/>
  <c r="L53" i="3"/>
  <c r="N53" i="3" s="1"/>
  <c r="M49" i="3"/>
  <c r="L49" i="3"/>
  <c r="M45" i="3"/>
  <c r="L45" i="3"/>
  <c r="N45" i="3" s="1"/>
  <c r="M41" i="3"/>
  <c r="L41" i="3"/>
  <c r="M37" i="3"/>
  <c r="L37" i="3"/>
  <c r="N37" i="3" s="1"/>
  <c r="M33" i="3"/>
  <c r="L33" i="3"/>
  <c r="M29" i="3"/>
  <c r="L29" i="3"/>
  <c r="N29" i="3" s="1"/>
  <c r="M25" i="3"/>
  <c r="L25" i="3"/>
  <c r="M21" i="3"/>
  <c r="L21" i="3"/>
  <c r="N21" i="3" s="1"/>
  <c r="M17" i="3"/>
  <c r="L17" i="3"/>
  <c r="M13" i="3"/>
  <c r="L13" i="3"/>
  <c r="N13" i="3" s="1"/>
  <c r="M9" i="3"/>
  <c r="L9" i="3"/>
  <c r="M181" i="3"/>
  <c r="L181" i="3"/>
  <c r="N181" i="3" s="1"/>
  <c r="M165" i="3"/>
  <c r="L165" i="3"/>
  <c r="M149" i="3"/>
  <c r="L149" i="3"/>
  <c r="N149" i="3" s="1"/>
  <c r="L137" i="3"/>
  <c r="M137" i="3"/>
  <c r="M117" i="3"/>
  <c r="L117" i="3"/>
  <c r="N117" i="3" s="1"/>
  <c r="M184" i="3"/>
  <c r="L184" i="3"/>
  <c r="N184" i="3" s="1"/>
  <c r="M172" i="3"/>
  <c r="L172" i="3"/>
  <c r="N172" i="3" s="1"/>
  <c r="M164" i="3"/>
  <c r="L164" i="3"/>
  <c r="M160" i="3"/>
  <c r="L160" i="3"/>
  <c r="N160" i="3" s="1"/>
  <c r="M156" i="3"/>
  <c r="L156" i="3"/>
  <c r="M152" i="3"/>
  <c r="L152" i="3"/>
  <c r="N152" i="3" s="1"/>
  <c r="M148" i="3"/>
  <c r="L148" i="3"/>
  <c r="M144" i="3"/>
  <c r="L144" i="3"/>
  <c r="N144" i="3" s="1"/>
  <c r="M140" i="3"/>
  <c r="L140" i="3"/>
  <c r="M136" i="3"/>
  <c r="L136" i="3"/>
  <c r="N136" i="3" s="1"/>
  <c r="M132" i="3"/>
  <c r="L132" i="3"/>
  <c r="M128" i="3"/>
  <c r="L128" i="3"/>
  <c r="N128" i="3" s="1"/>
  <c r="M124" i="3"/>
  <c r="L124" i="3"/>
  <c r="M120" i="3"/>
  <c r="L120" i="3"/>
  <c r="N120" i="3" s="1"/>
  <c r="M116" i="3"/>
  <c r="L116" i="3"/>
  <c r="M112" i="3"/>
  <c r="L112" i="3"/>
  <c r="N112" i="3" s="1"/>
  <c r="M108" i="3"/>
  <c r="L108" i="3"/>
  <c r="M104" i="3"/>
  <c r="L104" i="3"/>
  <c r="N104" i="3" s="1"/>
  <c r="M100" i="3"/>
  <c r="L100" i="3"/>
  <c r="M96" i="3"/>
  <c r="L96" i="3"/>
  <c r="N96" i="3" s="1"/>
  <c r="M92" i="3"/>
  <c r="L92" i="3"/>
  <c r="M88" i="3"/>
  <c r="L88" i="3"/>
  <c r="N88" i="3" s="1"/>
  <c r="M84" i="3"/>
  <c r="L84" i="3"/>
  <c r="M80" i="3"/>
  <c r="L80" i="3"/>
  <c r="N80" i="3" s="1"/>
  <c r="M76" i="3"/>
  <c r="L76" i="3"/>
  <c r="M72" i="3"/>
  <c r="L72" i="3"/>
  <c r="N72" i="3" s="1"/>
  <c r="M68" i="3"/>
  <c r="L68" i="3"/>
  <c r="M64" i="3"/>
  <c r="L64" i="3"/>
  <c r="N64" i="3" s="1"/>
  <c r="M60" i="3"/>
  <c r="L60" i="3"/>
  <c r="M56" i="3"/>
  <c r="L56" i="3"/>
  <c r="N56" i="3" s="1"/>
  <c r="M52" i="3"/>
  <c r="L52" i="3"/>
  <c r="M48" i="3"/>
  <c r="L48" i="3"/>
  <c r="N48" i="3" s="1"/>
  <c r="M44" i="3"/>
  <c r="L44" i="3"/>
  <c r="M40" i="3"/>
  <c r="L40" i="3"/>
  <c r="N40" i="3" s="1"/>
  <c r="M36" i="3"/>
  <c r="L36" i="3"/>
  <c r="M32" i="3"/>
  <c r="L32" i="3"/>
  <c r="N32" i="3" s="1"/>
  <c r="M28" i="3"/>
  <c r="L28" i="3"/>
  <c r="M24" i="3"/>
  <c r="L24" i="3"/>
  <c r="N24" i="3" s="1"/>
  <c r="M20" i="3"/>
  <c r="L20" i="3"/>
  <c r="M16" i="3"/>
  <c r="L16" i="3"/>
  <c r="N16" i="3" s="1"/>
  <c r="M12" i="3"/>
  <c r="L12" i="3"/>
  <c r="M8" i="3"/>
  <c r="L8" i="3"/>
  <c r="N8" i="3" s="1"/>
  <c r="L177" i="3"/>
  <c r="M177" i="3"/>
  <c r="L157" i="3"/>
  <c r="M157" i="3"/>
  <c r="L141" i="3"/>
  <c r="M141" i="3"/>
  <c r="L125" i="3"/>
  <c r="M125" i="3"/>
  <c r="M113" i="3"/>
  <c r="L113" i="3"/>
  <c r="M180" i="3"/>
  <c r="L180" i="3"/>
  <c r="N180" i="3" s="1"/>
  <c r="L183" i="3"/>
  <c r="M183" i="3"/>
  <c r="M175" i="3"/>
  <c r="L175" i="3"/>
  <c r="N175" i="3" s="1"/>
  <c r="L167" i="3"/>
  <c r="M167" i="3"/>
  <c r="M159" i="3"/>
  <c r="L159" i="3"/>
  <c r="N159" i="3" s="1"/>
  <c r="L151" i="3"/>
  <c r="M151" i="3"/>
  <c r="L147" i="3"/>
  <c r="M147" i="3"/>
  <c r="M143" i="3"/>
  <c r="L143" i="3"/>
  <c r="L139" i="3"/>
  <c r="M139" i="3"/>
  <c r="L135" i="3"/>
  <c r="M135" i="3"/>
  <c r="L131" i="3"/>
  <c r="M131" i="3"/>
  <c r="M127" i="3"/>
  <c r="L127" i="3"/>
  <c r="L123" i="3"/>
  <c r="M123" i="3"/>
  <c r="L119" i="3"/>
  <c r="M119" i="3"/>
  <c r="M115" i="3"/>
  <c r="L115" i="3"/>
  <c r="N115" i="3" s="1"/>
  <c r="M111" i="3"/>
  <c r="L111" i="3"/>
  <c r="L107" i="3"/>
  <c r="M107" i="3"/>
  <c r="L103" i="3"/>
  <c r="M103" i="3"/>
  <c r="M99" i="3"/>
  <c r="L99" i="3"/>
  <c r="N99" i="3" s="1"/>
  <c r="M95" i="3"/>
  <c r="L95" i="3"/>
  <c r="L91" i="3"/>
  <c r="M91" i="3"/>
  <c r="L87" i="3"/>
  <c r="M87" i="3"/>
  <c r="M83" i="3"/>
  <c r="L83" i="3"/>
  <c r="N83" i="3" s="1"/>
  <c r="M79" i="3"/>
  <c r="L79" i="3"/>
  <c r="L75" i="3"/>
  <c r="M75" i="3"/>
  <c r="L71" i="3"/>
  <c r="M71" i="3"/>
  <c r="M67" i="3"/>
  <c r="L67" i="3"/>
  <c r="N67" i="3" s="1"/>
  <c r="M63" i="3"/>
  <c r="L63" i="3"/>
  <c r="L59" i="3"/>
  <c r="M59" i="3"/>
  <c r="L55" i="3"/>
  <c r="M55" i="3"/>
  <c r="M51" i="3"/>
  <c r="L51" i="3"/>
  <c r="N51" i="3" s="1"/>
  <c r="M47" i="3"/>
  <c r="L47" i="3"/>
  <c r="L43" i="3"/>
  <c r="M43" i="3"/>
  <c r="L39" i="3"/>
  <c r="M39" i="3"/>
  <c r="M35" i="3"/>
  <c r="L35" i="3"/>
  <c r="N35" i="3" s="1"/>
  <c r="M31" i="3"/>
  <c r="L31" i="3"/>
  <c r="L27" i="3"/>
  <c r="N27" i="3" s="1"/>
  <c r="M27" i="3"/>
  <c r="L23" i="3"/>
  <c r="M23" i="3"/>
  <c r="M19" i="3"/>
  <c r="L19" i="3"/>
  <c r="N19" i="3" s="1"/>
  <c r="M15" i="3"/>
  <c r="L15" i="3"/>
  <c r="L11" i="3"/>
  <c r="N11" i="3" s="1"/>
  <c r="M11" i="3"/>
  <c r="L7" i="3"/>
  <c r="M7" i="3"/>
  <c r="L185" i="3"/>
  <c r="M185" i="3"/>
  <c r="L173" i="3"/>
  <c r="M173" i="3"/>
  <c r="L161" i="3"/>
  <c r="N161" i="3" s="1"/>
  <c r="M161" i="3"/>
  <c r="L145" i="3"/>
  <c r="M145" i="3"/>
  <c r="L129" i="3"/>
  <c r="M129" i="3"/>
  <c r="M109" i="3"/>
  <c r="L109" i="3"/>
  <c r="M176" i="3"/>
  <c r="L176" i="3"/>
  <c r="N176" i="3" s="1"/>
  <c r="M168" i="3"/>
  <c r="L168" i="3"/>
  <c r="L179" i="3"/>
  <c r="M179" i="3"/>
  <c r="L171" i="3"/>
  <c r="M171" i="3"/>
  <c r="L163" i="3"/>
  <c r="M163" i="3"/>
  <c r="L155" i="3"/>
  <c r="M155" i="3"/>
  <c r="L182" i="3"/>
  <c r="M182" i="3"/>
  <c r="L178" i="3"/>
  <c r="M178" i="3"/>
  <c r="M174" i="3"/>
  <c r="L174" i="3"/>
  <c r="N174" i="3" s="1"/>
  <c r="M170" i="3"/>
  <c r="L170" i="3"/>
  <c r="L166" i="3"/>
  <c r="M166" i="3"/>
  <c r="L162" i="3"/>
  <c r="M162" i="3"/>
  <c r="M158" i="3"/>
  <c r="L158" i="3"/>
  <c r="N158" i="3" s="1"/>
  <c r="M154" i="3"/>
  <c r="L154" i="3"/>
  <c r="L150" i="3"/>
  <c r="M150" i="3"/>
  <c r="L146" i="3"/>
  <c r="M146" i="3"/>
  <c r="L142" i="3"/>
  <c r="M142" i="3"/>
  <c r="M138" i="3"/>
  <c r="L138" i="3"/>
  <c r="L134" i="3"/>
  <c r="M134" i="3"/>
  <c r="L130" i="3"/>
  <c r="M130" i="3"/>
  <c r="M126" i="3"/>
  <c r="L126" i="3"/>
  <c r="N126" i="3" s="1"/>
  <c r="M122" i="3"/>
  <c r="L122" i="3"/>
  <c r="M118" i="3"/>
  <c r="L118" i="3"/>
  <c r="N118" i="3" s="1"/>
  <c r="M114" i="3"/>
  <c r="L114" i="3"/>
  <c r="M110" i="3"/>
  <c r="L110" i="3"/>
  <c r="N110" i="3" s="1"/>
  <c r="M106" i="3"/>
  <c r="L106" i="3"/>
  <c r="M102" i="3"/>
  <c r="L102" i="3"/>
  <c r="N102" i="3" s="1"/>
  <c r="M98" i="3"/>
  <c r="L98" i="3"/>
  <c r="M94" i="3"/>
  <c r="L94" i="3"/>
  <c r="N94" i="3" s="1"/>
  <c r="M90" i="3"/>
  <c r="L90" i="3"/>
  <c r="M86" i="3"/>
  <c r="L86" i="3"/>
  <c r="N86" i="3" s="1"/>
  <c r="M82" i="3"/>
  <c r="L82" i="3"/>
  <c r="M78" i="3"/>
  <c r="L78" i="3"/>
  <c r="N78" i="3" s="1"/>
  <c r="M74" i="3"/>
  <c r="L74" i="3"/>
  <c r="M70" i="3"/>
  <c r="L70" i="3"/>
  <c r="N70" i="3" s="1"/>
  <c r="M66" i="3"/>
  <c r="L66" i="3"/>
  <c r="M62" i="3"/>
  <c r="L62" i="3"/>
  <c r="N62" i="3" s="1"/>
  <c r="M58" i="3"/>
  <c r="L58" i="3"/>
  <c r="M54" i="3"/>
  <c r="L54" i="3"/>
  <c r="N54" i="3" s="1"/>
  <c r="M50" i="3"/>
  <c r="L50" i="3"/>
  <c r="M46" i="3"/>
  <c r="L46" i="3"/>
  <c r="N46" i="3" s="1"/>
  <c r="M42" i="3"/>
  <c r="L42" i="3"/>
  <c r="M38" i="3"/>
  <c r="L38" i="3"/>
  <c r="N38" i="3" s="1"/>
  <c r="M34" i="3"/>
  <c r="L34" i="3"/>
  <c r="M30" i="3"/>
  <c r="L30" i="3"/>
  <c r="N30" i="3" s="1"/>
  <c r="M26" i="3"/>
  <c r="L26" i="3"/>
  <c r="M22" i="3"/>
  <c r="L22" i="3"/>
  <c r="N22" i="3" s="1"/>
  <c r="M18" i="3"/>
  <c r="L18" i="3"/>
  <c r="M14" i="3"/>
  <c r="L14" i="3"/>
  <c r="N14" i="3" s="1"/>
  <c r="M10" i="3"/>
  <c r="L10" i="3"/>
  <c r="M6" i="3"/>
  <c r="L6" i="3"/>
  <c r="N6" i="3" s="1"/>
  <c r="I185" i="3"/>
  <c r="H185" i="3"/>
  <c r="J185" i="3" s="1"/>
  <c r="I173" i="3"/>
  <c r="H173" i="3"/>
  <c r="J173" i="3" s="1"/>
  <c r="I169" i="3"/>
  <c r="H169" i="3"/>
  <c r="J169" i="3" s="1"/>
  <c r="I165" i="3"/>
  <c r="H165" i="3"/>
  <c r="J165" i="3" s="1"/>
  <c r="H161" i="3"/>
  <c r="J161" i="3" s="1"/>
  <c r="I161" i="3"/>
  <c r="H157" i="3"/>
  <c r="J157" i="3" s="1"/>
  <c r="I157" i="3"/>
  <c r="H153" i="3"/>
  <c r="J153" i="3" s="1"/>
  <c r="I153" i="3"/>
  <c r="I149" i="3"/>
  <c r="H149" i="3"/>
  <c r="J149" i="3" s="1"/>
  <c r="H145" i="3"/>
  <c r="J145" i="3" s="1"/>
  <c r="I145" i="3"/>
  <c r="H141" i="3"/>
  <c r="J141" i="3" s="1"/>
  <c r="I141" i="3"/>
  <c r="H137" i="3"/>
  <c r="J137" i="3" s="1"/>
  <c r="I137" i="3"/>
  <c r="H133" i="3"/>
  <c r="J133" i="3" s="1"/>
  <c r="I133" i="3"/>
  <c r="H129" i="3"/>
  <c r="J129" i="3" s="1"/>
  <c r="I129" i="3"/>
  <c r="H125" i="3"/>
  <c r="J125" i="3" s="1"/>
  <c r="I125" i="3"/>
  <c r="H121" i="3"/>
  <c r="J121" i="3" s="1"/>
  <c r="I121" i="3"/>
  <c r="H117" i="3"/>
  <c r="J117" i="3" s="1"/>
  <c r="I117" i="3"/>
  <c r="H113" i="3"/>
  <c r="J113" i="3" s="1"/>
  <c r="I113" i="3"/>
  <c r="H109" i="3"/>
  <c r="J109" i="3" s="1"/>
  <c r="I109" i="3"/>
  <c r="H105" i="3"/>
  <c r="J105" i="3" s="1"/>
  <c r="I105" i="3"/>
  <c r="I101" i="3"/>
  <c r="H101" i="3"/>
  <c r="J101" i="3" s="1"/>
  <c r="H97" i="3"/>
  <c r="J97" i="3" s="1"/>
  <c r="I97" i="3"/>
  <c r="H93" i="3"/>
  <c r="J93" i="3" s="1"/>
  <c r="I93" i="3"/>
  <c r="H89" i="3"/>
  <c r="J89" i="3" s="1"/>
  <c r="I89" i="3"/>
  <c r="I85" i="3"/>
  <c r="H85" i="3"/>
  <c r="J85" i="3" s="1"/>
  <c r="H81" i="3"/>
  <c r="J81" i="3" s="1"/>
  <c r="I81" i="3"/>
  <c r="H77" i="3"/>
  <c r="J77" i="3" s="1"/>
  <c r="I77" i="3"/>
  <c r="H73" i="3"/>
  <c r="J73" i="3" s="1"/>
  <c r="I73" i="3"/>
  <c r="I69" i="3"/>
  <c r="H69" i="3"/>
  <c r="J69" i="3" s="1"/>
  <c r="H65" i="3"/>
  <c r="J65" i="3" s="1"/>
  <c r="I65" i="3"/>
  <c r="H61" i="3"/>
  <c r="J61" i="3" s="1"/>
  <c r="I61" i="3"/>
  <c r="H57" i="3"/>
  <c r="J57" i="3" s="1"/>
  <c r="I57" i="3"/>
  <c r="I53" i="3"/>
  <c r="H53" i="3"/>
  <c r="J53" i="3" s="1"/>
  <c r="H49" i="3"/>
  <c r="J49" i="3" s="1"/>
  <c r="I49" i="3"/>
  <c r="H45" i="3"/>
  <c r="J45" i="3" s="1"/>
  <c r="I45" i="3"/>
  <c r="H41" i="3"/>
  <c r="J41" i="3" s="1"/>
  <c r="I41" i="3"/>
  <c r="I37" i="3"/>
  <c r="H37" i="3"/>
  <c r="J37" i="3" s="1"/>
  <c r="H33" i="3"/>
  <c r="J33" i="3" s="1"/>
  <c r="I33" i="3"/>
  <c r="H29" i="3"/>
  <c r="J29" i="3" s="1"/>
  <c r="I29" i="3"/>
  <c r="H25" i="3"/>
  <c r="J25" i="3" s="1"/>
  <c r="I25" i="3"/>
  <c r="I21" i="3"/>
  <c r="H21" i="3"/>
  <c r="J21" i="3" s="1"/>
  <c r="H17" i="3"/>
  <c r="J17" i="3" s="1"/>
  <c r="I17" i="3"/>
  <c r="H13" i="3"/>
  <c r="J13" i="3" s="1"/>
  <c r="I13" i="3"/>
  <c r="H9" i="3"/>
  <c r="J9" i="3" s="1"/>
  <c r="I9" i="3"/>
  <c r="I177" i="3"/>
  <c r="H177" i="3"/>
  <c r="J177" i="3" s="1"/>
  <c r="H180" i="3"/>
  <c r="J180" i="3" s="1"/>
  <c r="I180" i="3"/>
  <c r="I172" i="3"/>
  <c r="H172" i="3"/>
  <c r="J172" i="3" s="1"/>
  <c r="H164" i="3"/>
  <c r="J164" i="3" s="1"/>
  <c r="I164" i="3"/>
  <c r="I156" i="3"/>
  <c r="H156" i="3"/>
  <c r="J156" i="3" s="1"/>
  <c r="I152" i="3"/>
  <c r="H152" i="3"/>
  <c r="J152" i="3" s="1"/>
  <c r="I148" i="3"/>
  <c r="H148" i="3"/>
  <c r="J148" i="3" s="1"/>
  <c r="I144" i="3"/>
  <c r="H144" i="3"/>
  <c r="J144" i="3" s="1"/>
  <c r="I140" i="3"/>
  <c r="H140" i="3"/>
  <c r="J140" i="3" s="1"/>
  <c r="I136" i="3"/>
  <c r="H136" i="3"/>
  <c r="J136" i="3" s="1"/>
  <c r="I132" i="3"/>
  <c r="H132" i="3"/>
  <c r="J132" i="3" s="1"/>
  <c r="I128" i="3"/>
  <c r="H128" i="3"/>
  <c r="J128" i="3" s="1"/>
  <c r="I124" i="3"/>
  <c r="H124" i="3"/>
  <c r="J124" i="3" s="1"/>
  <c r="I120" i="3"/>
  <c r="H120" i="3"/>
  <c r="J120" i="3" s="1"/>
  <c r="I116" i="3"/>
  <c r="H116" i="3"/>
  <c r="J116" i="3" s="1"/>
  <c r="I112" i="3"/>
  <c r="H112" i="3"/>
  <c r="J112" i="3" s="1"/>
  <c r="I108" i="3"/>
  <c r="H108" i="3"/>
  <c r="J108" i="3" s="1"/>
  <c r="I104" i="3"/>
  <c r="H104" i="3"/>
  <c r="J104" i="3" s="1"/>
  <c r="I100" i="3"/>
  <c r="H100" i="3"/>
  <c r="J100" i="3" s="1"/>
  <c r="I96" i="3"/>
  <c r="H96" i="3"/>
  <c r="J96" i="3" s="1"/>
  <c r="I92" i="3"/>
  <c r="H92" i="3"/>
  <c r="J92" i="3" s="1"/>
  <c r="I88" i="3"/>
  <c r="H88" i="3"/>
  <c r="J88" i="3" s="1"/>
  <c r="I84" i="3"/>
  <c r="H84" i="3"/>
  <c r="J84" i="3" s="1"/>
  <c r="I80" i="3"/>
  <c r="H80" i="3"/>
  <c r="J80" i="3" s="1"/>
  <c r="I76" i="3"/>
  <c r="H76" i="3"/>
  <c r="J76" i="3" s="1"/>
  <c r="I72" i="3"/>
  <c r="H72" i="3"/>
  <c r="J72" i="3" s="1"/>
  <c r="I68" i="3"/>
  <c r="H68" i="3"/>
  <c r="J68" i="3" s="1"/>
  <c r="I64" i="3"/>
  <c r="H64" i="3"/>
  <c r="J64" i="3" s="1"/>
  <c r="I60" i="3"/>
  <c r="H60" i="3"/>
  <c r="J60" i="3" s="1"/>
  <c r="I56" i="3"/>
  <c r="H56" i="3"/>
  <c r="J56" i="3" s="1"/>
  <c r="I52" i="3"/>
  <c r="H52" i="3"/>
  <c r="J52" i="3" s="1"/>
  <c r="I48" i="3"/>
  <c r="H48" i="3"/>
  <c r="J48" i="3" s="1"/>
  <c r="I44" i="3"/>
  <c r="H44" i="3"/>
  <c r="J44" i="3" s="1"/>
  <c r="I40" i="3"/>
  <c r="H40" i="3"/>
  <c r="J40" i="3" s="1"/>
  <c r="I36" i="3"/>
  <c r="H36" i="3"/>
  <c r="J36" i="3" s="1"/>
  <c r="I32" i="3"/>
  <c r="H32" i="3"/>
  <c r="J32" i="3" s="1"/>
  <c r="K32" i="3" s="1"/>
  <c r="I28" i="3"/>
  <c r="H28" i="3"/>
  <c r="J28" i="3" s="1"/>
  <c r="I24" i="3"/>
  <c r="H24" i="3"/>
  <c r="J24" i="3" s="1"/>
  <c r="K24" i="3" s="1"/>
  <c r="I20" i="3"/>
  <c r="H20" i="3"/>
  <c r="J20" i="3" s="1"/>
  <c r="I16" i="3"/>
  <c r="H16" i="3"/>
  <c r="J16" i="3" s="1"/>
  <c r="K16" i="3" s="1"/>
  <c r="I12" i="3"/>
  <c r="H12" i="3"/>
  <c r="J12" i="3" s="1"/>
  <c r="I8" i="3"/>
  <c r="H8" i="3"/>
  <c r="J8" i="3" s="1"/>
  <c r="K8" i="3" s="1"/>
  <c r="I181" i="3"/>
  <c r="H181" i="3"/>
  <c r="J181" i="3" s="1"/>
  <c r="I184" i="3"/>
  <c r="H184" i="3"/>
  <c r="J184" i="3" s="1"/>
  <c r="K184" i="3" s="1"/>
  <c r="I176" i="3"/>
  <c r="H176" i="3"/>
  <c r="J176" i="3" s="1"/>
  <c r="I168" i="3"/>
  <c r="H168" i="3"/>
  <c r="J168" i="3" s="1"/>
  <c r="K168" i="3" s="1"/>
  <c r="I160" i="3"/>
  <c r="H160" i="3"/>
  <c r="J160" i="3" s="1"/>
  <c r="I183" i="3"/>
  <c r="H183" i="3"/>
  <c r="J183" i="3" s="1"/>
  <c r="K183" i="3" s="1"/>
  <c r="I179" i="3"/>
  <c r="H179" i="3"/>
  <c r="J179" i="3" s="1"/>
  <c r="I175" i="3"/>
  <c r="H175" i="3"/>
  <c r="J175" i="3" s="1"/>
  <c r="K175" i="3" s="1"/>
  <c r="I171" i="3"/>
  <c r="H171" i="3"/>
  <c r="J171" i="3" s="1"/>
  <c r="I167" i="3"/>
  <c r="H167" i="3"/>
  <c r="J167" i="3" s="1"/>
  <c r="K167" i="3" s="1"/>
  <c r="I163" i="3"/>
  <c r="H163" i="3"/>
  <c r="J163" i="3" s="1"/>
  <c r="I159" i="3"/>
  <c r="H159" i="3"/>
  <c r="J159" i="3" s="1"/>
  <c r="K159" i="3" s="1"/>
  <c r="I155" i="3"/>
  <c r="H155" i="3"/>
  <c r="J155" i="3" s="1"/>
  <c r="I151" i="3"/>
  <c r="H151" i="3"/>
  <c r="J151" i="3" s="1"/>
  <c r="K151" i="3" s="1"/>
  <c r="I147" i="3"/>
  <c r="H147" i="3"/>
  <c r="J147" i="3" s="1"/>
  <c r="I143" i="3"/>
  <c r="H143" i="3"/>
  <c r="J143" i="3" s="1"/>
  <c r="K143" i="3" s="1"/>
  <c r="I139" i="3"/>
  <c r="H139" i="3"/>
  <c r="J139" i="3" s="1"/>
  <c r="I135" i="3"/>
  <c r="H135" i="3"/>
  <c r="J135" i="3" s="1"/>
  <c r="K135" i="3" s="1"/>
  <c r="I131" i="3"/>
  <c r="H131" i="3"/>
  <c r="J131" i="3" s="1"/>
  <c r="I127" i="3"/>
  <c r="H127" i="3"/>
  <c r="J127" i="3" s="1"/>
  <c r="K127" i="3" s="1"/>
  <c r="I123" i="3"/>
  <c r="H123" i="3"/>
  <c r="J123" i="3" s="1"/>
  <c r="I119" i="3"/>
  <c r="H119" i="3"/>
  <c r="J119" i="3" s="1"/>
  <c r="K119" i="3" s="1"/>
  <c r="I115" i="3"/>
  <c r="H115" i="3"/>
  <c r="J115" i="3" s="1"/>
  <c r="I111" i="3"/>
  <c r="H111" i="3"/>
  <c r="J111" i="3" s="1"/>
  <c r="K111" i="3" s="1"/>
  <c r="I107" i="3"/>
  <c r="H107" i="3"/>
  <c r="J107" i="3" s="1"/>
  <c r="I103" i="3"/>
  <c r="H103" i="3"/>
  <c r="J103" i="3" s="1"/>
  <c r="K103" i="3" s="1"/>
  <c r="I99" i="3"/>
  <c r="H99" i="3"/>
  <c r="J99" i="3" s="1"/>
  <c r="I95" i="3"/>
  <c r="H95" i="3"/>
  <c r="J95" i="3" s="1"/>
  <c r="K95" i="3" s="1"/>
  <c r="I91" i="3"/>
  <c r="H91" i="3"/>
  <c r="J91" i="3" s="1"/>
  <c r="I87" i="3"/>
  <c r="H87" i="3"/>
  <c r="J87" i="3" s="1"/>
  <c r="K87" i="3" s="1"/>
  <c r="I83" i="3"/>
  <c r="H83" i="3"/>
  <c r="J83" i="3" s="1"/>
  <c r="I79" i="3"/>
  <c r="H79" i="3"/>
  <c r="J79" i="3" s="1"/>
  <c r="K79" i="3" s="1"/>
  <c r="I75" i="3"/>
  <c r="H75" i="3"/>
  <c r="J75" i="3" s="1"/>
  <c r="I71" i="3"/>
  <c r="H71" i="3"/>
  <c r="J71" i="3" s="1"/>
  <c r="K71" i="3" s="1"/>
  <c r="I67" i="3"/>
  <c r="H67" i="3"/>
  <c r="J67" i="3" s="1"/>
  <c r="I63" i="3"/>
  <c r="H63" i="3"/>
  <c r="J63" i="3" s="1"/>
  <c r="K63" i="3" s="1"/>
  <c r="I59" i="3"/>
  <c r="H59" i="3"/>
  <c r="J59" i="3" s="1"/>
  <c r="K59" i="3" s="1"/>
  <c r="I55" i="3"/>
  <c r="H55" i="3"/>
  <c r="J55" i="3" s="1"/>
  <c r="K55" i="3" s="1"/>
  <c r="I51" i="3"/>
  <c r="H51" i="3"/>
  <c r="J51" i="3" s="1"/>
  <c r="K51" i="3" s="1"/>
  <c r="I47" i="3"/>
  <c r="H47" i="3"/>
  <c r="J47" i="3" s="1"/>
  <c r="K47" i="3" s="1"/>
  <c r="I43" i="3"/>
  <c r="H43" i="3"/>
  <c r="J43" i="3" s="1"/>
  <c r="K43" i="3" s="1"/>
  <c r="I39" i="3"/>
  <c r="H39" i="3"/>
  <c r="J39" i="3" s="1"/>
  <c r="K39" i="3" s="1"/>
  <c r="I35" i="3"/>
  <c r="H35" i="3"/>
  <c r="J35" i="3" s="1"/>
  <c r="K35" i="3" s="1"/>
  <c r="I31" i="3"/>
  <c r="H31" i="3"/>
  <c r="J31" i="3" s="1"/>
  <c r="K31" i="3" s="1"/>
  <c r="I27" i="3"/>
  <c r="H27" i="3"/>
  <c r="J27" i="3" s="1"/>
  <c r="K27" i="3" s="1"/>
  <c r="I23" i="3"/>
  <c r="H23" i="3"/>
  <c r="J23" i="3" s="1"/>
  <c r="K23" i="3" s="1"/>
  <c r="I19" i="3"/>
  <c r="H19" i="3"/>
  <c r="J19" i="3" s="1"/>
  <c r="K19" i="3" s="1"/>
  <c r="I15" i="3"/>
  <c r="H15" i="3"/>
  <c r="J15" i="3" s="1"/>
  <c r="K15" i="3" s="1"/>
  <c r="I11" i="3"/>
  <c r="H11" i="3"/>
  <c r="J11" i="3" s="1"/>
  <c r="K11" i="3" s="1"/>
  <c r="I7" i="3"/>
  <c r="H7" i="3"/>
  <c r="J7" i="3" s="1"/>
  <c r="K7" i="3" s="1"/>
  <c r="I182" i="3"/>
  <c r="H182" i="3"/>
  <c r="J182" i="3" s="1"/>
  <c r="K182" i="3" s="1"/>
  <c r="I178" i="3"/>
  <c r="H178" i="3"/>
  <c r="J178" i="3" s="1"/>
  <c r="K178" i="3" s="1"/>
  <c r="I174" i="3"/>
  <c r="H174" i="3"/>
  <c r="J174" i="3" s="1"/>
  <c r="K174" i="3" s="1"/>
  <c r="I170" i="3"/>
  <c r="H170" i="3"/>
  <c r="J170" i="3" s="1"/>
  <c r="K170" i="3" s="1"/>
  <c r="I166" i="3"/>
  <c r="H166" i="3"/>
  <c r="J166" i="3" s="1"/>
  <c r="K166" i="3" s="1"/>
  <c r="I162" i="3"/>
  <c r="H162" i="3"/>
  <c r="J162" i="3" s="1"/>
  <c r="K162" i="3" s="1"/>
  <c r="I158" i="3"/>
  <c r="H158" i="3"/>
  <c r="J158" i="3" s="1"/>
  <c r="K158" i="3" s="1"/>
  <c r="I154" i="3"/>
  <c r="H154" i="3"/>
  <c r="J154" i="3" s="1"/>
  <c r="K154" i="3" s="1"/>
  <c r="I150" i="3"/>
  <c r="H150" i="3"/>
  <c r="J150" i="3" s="1"/>
  <c r="K150" i="3" s="1"/>
  <c r="I146" i="3"/>
  <c r="H146" i="3"/>
  <c r="J146" i="3" s="1"/>
  <c r="K146" i="3" s="1"/>
  <c r="I142" i="3"/>
  <c r="H142" i="3"/>
  <c r="J142" i="3" s="1"/>
  <c r="K142" i="3" s="1"/>
  <c r="I138" i="3"/>
  <c r="H138" i="3"/>
  <c r="J138" i="3" s="1"/>
  <c r="K138" i="3" s="1"/>
  <c r="I134" i="3"/>
  <c r="H134" i="3"/>
  <c r="J134" i="3" s="1"/>
  <c r="K134" i="3" s="1"/>
  <c r="I130" i="3"/>
  <c r="H130" i="3"/>
  <c r="J130" i="3" s="1"/>
  <c r="K130" i="3" s="1"/>
  <c r="I126" i="3"/>
  <c r="H126" i="3"/>
  <c r="J126" i="3" s="1"/>
  <c r="K126" i="3" s="1"/>
  <c r="I122" i="3"/>
  <c r="H122" i="3"/>
  <c r="J122" i="3" s="1"/>
  <c r="K122" i="3" s="1"/>
  <c r="I118" i="3"/>
  <c r="H118" i="3"/>
  <c r="J118" i="3" s="1"/>
  <c r="K118" i="3" s="1"/>
  <c r="I114" i="3"/>
  <c r="H114" i="3"/>
  <c r="J114" i="3" s="1"/>
  <c r="K114" i="3" s="1"/>
  <c r="I110" i="3"/>
  <c r="H110" i="3"/>
  <c r="J110" i="3" s="1"/>
  <c r="K110" i="3" s="1"/>
  <c r="I106" i="3"/>
  <c r="H106" i="3"/>
  <c r="J106" i="3" s="1"/>
  <c r="K106" i="3" s="1"/>
  <c r="I102" i="3"/>
  <c r="H102" i="3"/>
  <c r="J102" i="3" s="1"/>
  <c r="K102" i="3" s="1"/>
  <c r="I98" i="3"/>
  <c r="H98" i="3"/>
  <c r="J98" i="3" s="1"/>
  <c r="K98" i="3" s="1"/>
  <c r="I94" i="3"/>
  <c r="H94" i="3"/>
  <c r="J94" i="3" s="1"/>
  <c r="K94" i="3" s="1"/>
  <c r="I90" i="3"/>
  <c r="H90" i="3"/>
  <c r="J90" i="3" s="1"/>
  <c r="K90" i="3" s="1"/>
  <c r="I86" i="3"/>
  <c r="H86" i="3"/>
  <c r="J86" i="3" s="1"/>
  <c r="K86" i="3" s="1"/>
  <c r="I82" i="3"/>
  <c r="H82" i="3"/>
  <c r="J82" i="3" s="1"/>
  <c r="K82" i="3" s="1"/>
  <c r="I78" i="3"/>
  <c r="H78" i="3"/>
  <c r="J78" i="3" s="1"/>
  <c r="K78" i="3" s="1"/>
  <c r="I74" i="3"/>
  <c r="H74" i="3"/>
  <c r="J74" i="3" s="1"/>
  <c r="K74" i="3" s="1"/>
  <c r="I70" i="3"/>
  <c r="H70" i="3"/>
  <c r="J70" i="3" s="1"/>
  <c r="K70" i="3" s="1"/>
  <c r="I66" i="3"/>
  <c r="H66" i="3"/>
  <c r="J66" i="3" s="1"/>
  <c r="K66" i="3" s="1"/>
  <c r="I62" i="3"/>
  <c r="H62" i="3"/>
  <c r="J62" i="3" s="1"/>
  <c r="K62" i="3" s="1"/>
  <c r="I58" i="3"/>
  <c r="H58" i="3"/>
  <c r="J58" i="3" s="1"/>
  <c r="K58" i="3" s="1"/>
  <c r="I54" i="3"/>
  <c r="H54" i="3"/>
  <c r="J54" i="3" s="1"/>
  <c r="K54" i="3" s="1"/>
  <c r="I50" i="3"/>
  <c r="H50" i="3"/>
  <c r="J50" i="3" s="1"/>
  <c r="K50" i="3" s="1"/>
  <c r="I46" i="3"/>
  <c r="H46" i="3"/>
  <c r="J46" i="3" s="1"/>
  <c r="K46" i="3" s="1"/>
  <c r="I42" i="3"/>
  <c r="H42" i="3"/>
  <c r="J42" i="3" s="1"/>
  <c r="K42" i="3" s="1"/>
  <c r="I38" i="3"/>
  <c r="H38" i="3"/>
  <c r="J38" i="3" s="1"/>
  <c r="K38" i="3" s="1"/>
  <c r="I34" i="3"/>
  <c r="H34" i="3"/>
  <c r="J34" i="3" s="1"/>
  <c r="K34" i="3" s="1"/>
  <c r="I30" i="3"/>
  <c r="H30" i="3"/>
  <c r="J30" i="3" s="1"/>
  <c r="K30" i="3" s="1"/>
  <c r="I26" i="3"/>
  <c r="H26" i="3"/>
  <c r="J26" i="3" s="1"/>
  <c r="K26" i="3" s="1"/>
  <c r="I22" i="3"/>
  <c r="H22" i="3"/>
  <c r="J22" i="3" s="1"/>
  <c r="K22" i="3" s="1"/>
  <c r="I18" i="3"/>
  <c r="H18" i="3"/>
  <c r="J18" i="3" s="1"/>
  <c r="K18" i="3" s="1"/>
  <c r="I14" i="3"/>
  <c r="H14" i="3"/>
  <c r="J14" i="3" s="1"/>
  <c r="K14" i="3" s="1"/>
  <c r="I10" i="3"/>
  <c r="H10" i="3"/>
  <c r="J10" i="3" s="1"/>
  <c r="K10" i="3" s="1"/>
  <c r="I6" i="3"/>
  <c r="H6" i="3"/>
  <c r="J6" i="3" s="1"/>
  <c r="E185" i="3"/>
  <c r="D185" i="3"/>
  <c r="D173" i="3"/>
  <c r="E173" i="3"/>
  <c r="E157" i="3"/>
  <c r="D157" i="3"/>
  <c r="D149" i="3"/>
  <c r="E149" i="3"/>
  <c r="D141" i="3"/>
  <c r="E141" i="3"/>
  <c r="E133" i="3"/>
  <c r="D133" i="3"/>
  <c r="E121" i="3"/>
  <c r="D121" i="3"/>
  <c r="D113" i="3"/>
  <c r="E113" i="3"/>
  <c r="E109" i="3"/>
  <c r="D109" i="3"/>
  <c r="D97" i="3"/>
  <c r="E97" i="3"/>
  <c r="E89" i="3"/>
  <c r="D89" i="3"/>
  <c r="E81" i="3"/>
  <c r="D81" i="3"/>
  <c r="E73" i="3"/>
  <c r="D73" i="3"/>
  <c r="E65" i="3"/>
  <c r="D65" i="3"/>
  <c r="D53" i="3"/>
  <c r="E53" i="3"/>
  <c r="E45" i="3"/>
  <c r="D45" i="3"/>
  <c r="D37" i="3"/>
  <c r="E37" i="3"/>
  <c r="E29" i="3"/>
  <c r="D29" i="3"/>
  <c r="D21" i="3"/>
  <c r="E21" i="3"/>
  <c r="E17" i="3"/>
  <c r="D17" i="3"/>
  <c r="E13" i="3"/>
  <c r="D13" i="3"/>
  <c r="E184" i="3"/>
  <c r="D184" i="3"/>
  <c r="E172" i="3"/>
  <c r="D172" i="3"/>
  <c r="E164" i="3"/>
  <c r="D164" i="3"/>
  <c r="E156" i="3"/>
  <c r="D156" i="3"/>
  <c r="E148" i="3"/>
  <c r="D148" i="3"/>
  <c r="E144" i="3"/>
  <c r="D144" i="3"/>
  <c r="E140" i="3"/>
  <c r="D140" i="3"/>
  <c r="E136" i="3"/>
  <c r="D136" i="3"/>
  <c r="E132" i="3"/>
  <c r="D132" i="3"/>
  <c r="E128" i="3"/>
  <c r="D128" i="3"/>
  <c r="E124" i="3"/>
  <c r="D124" i="3"/>
  <c r="E120" i="3"/>
  <c r="D120" i="3"/>
  <c r="E116" i="3"/>
  <c r="D116" i="3"/>
  <c r="E112" i="3"/>
  <c r="D112" i="3"/>
  <c r="E108" i="3"/>
  <c r="D108" i="3"/>
  <c r="E104" i="3"/>
  <c r="D104" i="3"/>
  <c r="E100" i="3"/>
  <c r="D100" i="3"/>
  <c r="E96" i="3"/>
  <c r="D96" i="3"/>
  <c r="E92" i="3"/>
  <c r="D92" i="3"/>
  <c r="E88" i="3"/>
  <c r="D88" i="3"/>
  <c r="E84" i="3"/>
  <c r="D84" i="3"/>
  <c r="E80" i="3"/>
  <c r="D80" i="3"/>
  <c r="E76" i="3"/>
  <c r="D76" i="3"/>
  <c r="E72" i="3"/>
  <c r="D72" i="3"/>
  <c r="E68" i="3"/>
  <c r="D68" i="3"/>
  <c r="E64" i="3"/>
  <c r="D64" i="3"/>
  <c r="E60" i="3"/>
  <c r="D60" i="3"/>
  <c r="E56" i="3"/>
  <c r="D56" i="3"/>
  <c r="E52" i="3"/>
  <c r="D52" i="3"/>
  <c r="E48" i="3"/>
  <c r="D48" i="3"/>
  <c r="E44" i="3"/>
  <c r="D44" i="3"/>
  <c r="E40" i="3"/>
  <c r="D40" i="3"/>
  <c r="E36" i="3"/>
  <c r="D36" i="3"/>
  <c r="E32" i="3"/>
  <c r="D32" i="3"/>
  <c r="E28" i="3"/>
  <c r="D28" i="3"/>
  <c r="E24" i="3"/>
  <c r="D24" i="3"/>
  <c r="E20" i="3"/>
  <c r="D20" i="3"/>
  <c r="E16" i="3"/>
  <c r="D16" i="3"/>
  <c r="E12" i="3"/>
  <c r="D12" i="3"/>
  <c r="E8" i="3"/>
  <c r="D8" i="3"/>
  <c r="D181" i="3"/>
  <c r="E181" i="3"/>
  <c r="E169" i="3"/>
  <c r="D169" i="3"/>
  <c r="D161" i="3"/>
  <c r="E161" i="3"/>
  <c r="E153" i="3"/>
  <c r="D153" i="3"/>
  <c r="D145" i="3"/>
  <c r="E145" i="3"/>
  <c r="D129" i="3"/>
  <c r="E129" i="3"/>
  <c r="E125" i="3"/>
  <c r="D125" i="3"/>
  <c r="D117" i="3"/>
  <c r="E117" i="3"/>
  <c r="E105" i="3"/>
  <c r="D105" i="3"/>
  <c r="E93" i="3"/>
  <c r="D93" i="3"/>
  <c r="D85" i="3"/>
  <c r="E85" i="3"/>
  <c r="E77" i="3"/>
  <c r="D77" i="3"/>
  <c r="D69" i="3"/>
  <c r="E69" i="3"/>
  <c r="D61" i="3"/>
  <c r="E61" i="3"/>
  <c r="E57" i="3"/>
  <c r="D57" i="3"/>
  <c r="E49" i="3"/>
  <c r="D49" i="3"/>
  <c r="E41" i="3"/>
  <c r="D41" i="3"/>
  <c r="E33" i="3"/>
  <c r="D33" i="3"/>
  <c r="E25" i="3"/>
  <c r="D25" i="3"/>
  <c r="E9" i="3"/>
  <c r="D9" i="3"/>
  <c r="E180" i="3"/>
  <c r="D180" i="3"/>
  <c r="E176" i="3"/>
  <c r="D176" i="3"/>
  <c r="E168" i="3"/>
  <c r="D168" i="3"/>
  <c r="E160" i="3"/>
  <c r="D160" i="3"/>
  <c r="E152" i="3"/>
  <c r="D152" i="3"/>
  <c r="E183" i="3"/>
  <c r="D183" i="3"/>
  <c r="E179" i="3"/>
  <c r="D179" i="3"/>
  <c r="E175" i="3"/>
  <c r="D175" i="3"/>
  <c r="E171" i="3"/>
  <c r="D171" i="3"/>
  <c r="E167" i="3"/>
  <c r="D167" i="3"/>
  <c r="E163" i="3"/>
  <c r="D163" i="3"/>
  <c r="E159" i="3"/>
  <c r="D159" i="3"/>
  <c r="E155" i="3"/>
  <c r="D155" i="3"/>
  <c r="E151" i="3"/>
  <c r="D151" i="3"/>
  <c r="E147" i="3"/>
  <c r="D147" i="3"/>
  <c r="E143" i="3"/>
  <c r="D143" i="3"/>
  <c r="E139" i="3"/>
  <c r="D139" i="3"/>
  <c r="E135" i="3"/>
  <c r="D135" i="3"/>
  <c r="E131" i="3"/>
  <c r="D131" i="3"/>
  <c r="E127" i="3"/>
  <c r="D127" i="3"/>
  <c r="E123" i="3"/>
  <c r="D123" i="3"/>
  <c r="E119" i="3"/>
  <c r="D119" i="3"/>
  <c r="E115" i="3"/>
  <c r="D115" i="3"/>
  <c r="E111" i="3"/>
  <c r="D111" i="3"/>
  <c r="E107" i="3"/>
  <c r="D107" i="3"/>
  <c r="E103" i="3"/>
  <c r="D103" i="3"/>
  <c r="E99" i="3"/>
  <c r="D99" i="3"/>
  <c r="E95" i="3"/>
  <c r="D95" i="3"/>
  <c r="E91" i="3"/>
  <c r="D91" i="3"/>
  <c r="E87" i="3"/>
  <c r="D87" i="3"/>
  <c r="E83" i="3"/>
  <c r="D83" i="3"/>
  <c r="E79" i="3"/>
  <c r="D79" i="3"/>
  <c r="E75" i="3"/>
  <c r="D75" i="3"/>
  <c r="E71" i="3"/>
  <c r="D71" i="3"/>
  <c r="E67" i="3"/>
  <c r="D67" i="3"/>
  <c r="E63" i="3"/>
  <c r="D63" i="3"/>
  <c r="E59" i="3"/>
  <c r="D59" i="3"/>
  <c r="E55" i="3"/>
  <c r="D55" i="3"/>
  <c r="E51" i="3"/>
  <c r="D51" i="3"/>
  <c r="E47" i="3"/>
  <c r="D47" i="3"/>
  <c r="E43" i="3"/>
  <c r="D43" i="3"/>
  <c r="E39" i="3"/>
  <c r="D39" i="3"/>
  <c r="E35" i="3"/>
  <c r="D35" i="3"/>
  <c r="E31" i="3"/>
  <c r="D31" i="3"/>
  <c r="E27" i="3"/>
  <c r="D27" i="3"/>
  <c r="E23" i="3"/>
  <c r="D23" i="3"/>
  <c r="E19" i="3"/>
  <c r="D19" i="3"/>
  <c r="E15" i="3"/>
  <c r="D15" i="3"/>
  <c r="E11" i="3"/>
  <c r="D11" i="3"/>
  <c r="E7" i="3"/>
  <c r="D7" i="3"/>
  <c r="D177" i="3"/>
  <c r="E177" i="3"/>
  <c r="D165" i="3"/>
  <c r="E165" i="3"/>
  <c r="E137" i="3"/>
  <c r="D137" i="3"/>
  <c r="D101" i="3"/>
  <c r="E101" i="3"/>
  <c r="E182" i="3"/>
  <c r="D182" i="3"/>
  <c r="E178" i="3"/>
  <c r="D178" i="3"/>
  <c r="E174" i="3"/>
  <c r="D174" i="3"/>
  <c r="E170" i="3"/>
  <c r="D170" i="3"/>
  <c r="E166" i="3"/>
  <c r="D166" i="3"/>
  <c r="E162" i="3"/>
  <c r="D162" i="3"/>
  <c r="E158" i="3"/>
  <c r="D158" i="3"/>
  <c r="E154" i="3"/>
  <c r="D154" i="3"/>
  <c r="E150" i="3"/>
  <c r="D150" i="3"/>
  <c r="E146" i="3"/>
  <c r="D146" i="3"/>
  <c r="E142" i="3"/>
  <c r="D142" i="3"/>
  <c r="E138" i="3"/>
  <c r="D138" i="3"/>
  <c r="E134" i="3"/>
  <c r="D134" i="3"/>
  <c r="E130" i="3"/>
  <c r="D130" i="3"/>
  <c r="E126" i="3"/>
  <c r="D126" i="3"/>
  <c r="E122" i="3"/>
  <c r="D122" i="3"/>
  <c r="E118" i="3"/>
  <c r="D118" i="3"/>
  <c r="E114" i="3"/>
  <c r="D114" i="3"/>
  <c r="E110" i="3"/>
  <c r="D110" i="3"/>
  <c r="E106" i="3"/>
  <c r="D106" i="3"/>
  <c r="E102" i="3"/>
  <c r="D102" i="3"/>
  <c r="E98" i="3"/>
  <c r="D98" i="3"/>
  <c r="E94" i="3"/>
  <c r="D94" i="3"/>
  <c r="E90" i="3"/>
  <c r="D90" i="3"/>
  <c r="E86" i="3"/>
  <c r="D86" i="3"/>
  <c r="E82" i="3"/>
  <c r="D82" i="3"/>
  <c r="E78" i="3"/>
  <c r="D78" i="3"/>
  <c r="E74" i="3"/>
  <c r="D74" i="3"/>
  <c r="E70" i="3"/>
  <c r="D70" i="3"/>
  <c r="E66" i="3"/>
  <c r="D66" i="3"/>
  <c r="E62" i="3"/>
  <c r="D62" i="3"/>
  <c r="E58" i="3"/>
  <c r="D58" i="3"/>
  <c r="E54" i="3"/>
  <c r="D54" i="3"/>
  <c r="E50" i="3"/>
  <c r="D50" i="3"/>
  <c r="E46" i="3"/>
  <c r="D46" i="3"/>
  <c r="E42" i="3"/>
  <c r="D42" i="3"/>
  <c r="E38" i="3"/>
  <c r="D38" i="3"/>
  <c r="E34" i="3"/>
  <c r="D34" i="3"/>
  <c r="E30" i="3"/>
  <c r="D30" i="3"/>
  <c r="E26" i="3"/>
  <c r="D26" i="3"/>
  <c r="E22" i="3"/>
  <c r="D22" i="3"/>
  <c r="E18" i="3"/>
  <c r="D18" i="3"/>
  <c r="E14" i="3"/>
  <c r="D14" i="3"/>
  <c r="E10" i="3"/>
  <c r="D10" i="3"/>
  <c r="E6" i="3"/>
  <c r="D6" i="3"/>
  <c r="D40" i="2" l="1"/>
  <c r="B40" i="2"/>
  <c r="C40" i="2"/>
  <c r="K6" i="3"/>
  <c r="B38" i="2"/>
  <c r="C38" i="2"/>
  <c r="D38" i="2"/>
  <c r="D41" i="2"/>
  <c r="B41" i="2"/>
  <c r="C41" i="2"/>
  <c r="N177" i="3"/>
  <c r="N163" i="3"/>
  <c r="N129" i="3"/>
  <c r="N185" i="3"/>
  <c r="N157" i="3"/>
  <c r="O157" i="3" s="1"/>
  <c r="N121" i="3"/>
  <c r="O121" i="3" s="1"/>
  <c r="N18" i="3"/>
  <c r="N34" i="3"/>
  <c r="N50" i="3"/>
  <c r="O50" i="3" s="1"/>
  <c r="N66" i="3"/>
  <c r="N90" i="3"/>
  <c r="N106" i="3"/>
  <c r="N122" i="3"/>
  <c r="O122" i="3" s="1"/>
  <c r="N154" i="3"/>
  <c r="O154" i="3" s="1"/>
  <c r="N170" i="3"/>
  <c r="N168" i="3"/>
  <c r="O168" i="3" s="1"/>
  <c r="N109" i="3"/>
  <c r="O109" i="3" s="1"/>
  <c r="N15" i="3"/>
  <c r="N31" i="3"/>
  <c r="N47" i="3"/>
  <c r="N63" i="3"/>
  <c r="O63" i="3" s="1"/>
  <c r="N79" i="3"/>
  <c r="O79" i="3" s="1"/>
  <c r="N95" i="3"/>
  <c r="N111" i="3"/>
  <c r="N127" i="3"/>
  <c r="O127" i="3" s="1"/>
  <c r="N143" i="3"/>
  <c r="N113" i="3"/>
  <c r="N12" i="3"/>
  <c r="O12" i="3" s="1"/>
  <c r="N20" i="3"/>
  <c r="O20" i="3" s="1"/>
  <c r="N28" i="3"/>
  <c r="O28" i="3" s="1"/>
  <c r="N36" i="3"/>
  <c r="N44" i="3"/>
  <c r="N52" i="3"/>
  <c r="O52" i="3" s="1"/>
  <c r="N60" i="3"/>
  <c r="N68" i="3"/>
  <c r="N76" i="3"/>
  <c r="O76" i="3" s="1"/>
  <c r="N84" i="3"/>
  <c r="O84" i="3" s="1"/>
  <c r="N92" i="3"/>
  <c r="O92" i="3" s="1"/>
  <c r="N100" i="3"/>
  <c r="N108" i="3"/>
  <c r="N116" i="3"/>
  <c r="O116" i="3" s="1"/>
  <c r="N124" i="3"/>
  <c r="N132" i="3"/>
  <c r="N140" i="3"/>
  <c r="O140" i="3" s="1"/>
  <c r="N148" i="3"/>
  <c r="O148" i="3" s="1"/>
  <c r="N156" i="3"/>
  <c r="O156" i="3" s="1"/>
  <c r="N164" i="3"/>
  <c r="N165" i="3"/>
  <c r="N9" i="3"/>
  <c r="O9" i="3" s="1"/>
  <c r="N17" i="3"/>
  <c r="O17" i="3" s="1"/>
  <c r="N25" i="3"/>
  <c r="N33" i="3"/>
  <c r="O33" i="3" s="1"/>
  <c r="N41" i="3"/>
  <c r="O41" i="3" s="1"/>
  <c r="N49" i="3"/>
  <c r="O49" i="3" s="1"/>
  <c r="N57" i="3"/>
  <c r="N65" i="3"/>
  <c r="O65" i="3" s="1"/>
  <c r="N73" i="3"/>
  <c r="O73" i="3" s="1"/>
  <c r="N81" i="3"/>
  <c r="N89" i="3"/>
  <c r="N97" i="3"/>
  <c r="N105" i="3"/>
  <c r="O105" i="3" s="1"/>
  <c r="N10" i="3"/>
  <c r="O10" i="3" s="1"/>
  <c r="N26" i="3"/>
  <c r="N42" i="3"/>
  <c r="O42" i="3" s="1"/>
  <c r="N58" i="3"/>
  <c r="O58" i="3" s="1"/>
  <c r="N74" i="3"/>
  <c r="O74" i="3" s="1"/>
  <c r="N82" i="3"/>
  <c r="O82" i="3" s="1"/>
  <c r="N98" i="3"/>
  <c r="O98" i="3" s="1"/>
  <c r="N114" i="3"/>
  <c r="O114" i="3" s="1"/>
  <c r="N138" i="3"/>
  <c r="O138" i="3" s="1"/>
  <c r="N145" i="3"/>
  <c r="O145" i="3" s="1"/>
  <c r="N137" i="3"/>
  <c r="O137" i="3" s="1"/>
  <c r="N7" i="3"/>
  <c r="O7" i="3" s="1"/>
  <c r="N23" i="3"/>
  <c r="O23" i="3" s="1"/>
  <c r="N134" i="3"/>
  <c r="N142" i="3"/>
  <c r="O142" i="3" s="1"/>
  <c r="N150" i="3"/>
  <c r="O150" i="3" s="1"/>
  <c r="N166" i="3"/>
  <c r="O166" i="3" s="1"/>
  <c r="N182" i="3"/>
  <c r="O182" i="3" s="1"/>
  <c r="N179" i="3"/>
  <c r="O179" i="3" s="1"/>
  <c r="N43" i="3"/>
  <c r="O43" i="3" s="1"/>
  <c r="N59" i="3"/>
  <c r="O59" i="3" s="1"/>
  <c r="N75" i="3"/>
  <c r="O75" i="3" s="1"/>
  <c r="N91" i="3"/>
  <c r="O91" i="3" s="1"/>
  <c r="N107" i="3"/>
  <c r="O107" i="3" s="1"/>
  <c r="N123" i="3"/>
  <c r="O123" i="3" s="1"/>
  <c r="N131" i="3"/>
  <c r="O131" i="3" s="1"/>
  <c r="N139" i="3"/>
  <c r="O139" i="3" s="1"/>
  <c r="N147" i="3"/>
  <c r="O147" i="3" s="1"/>
  <c r="N125" i="3"/>
  <c r="O125" i="3" s="1"/>
  <c r="N153" i="3"/>
  <c r="O153" i="3" s="1"/>
  <c r="N133" i="3"/>
  <c r="O133" i="3" s="1"/>
  <c r="N130" i="3"/>
  <c r="O130" i="3" s="1"/>
  <c r="N146" i="3"/>
  <c r="O146" i="3" s="1"/>
  <c r="N162" i="3"/>
  <c r="O162" i="3" s="1"/>
  <c r="N178" i="3"/>
  <c r="O178" i="3" s="1"/>
  <c r="N155" i="3"/>
  <c r="O155" i="3" s="1"/>
  <c r="N171" i="3"/>
  <c r="O171" i="3" s="1"/>
  <c r="N173" i="3"/>
  <c r="O173" i="3" s="1"/>
  <c r="N39" i="3"/>
  <c r="O39" i="3" s="1"/>
  <c r="N55" i="3"/>
  <c r="O55" i="3" s="1"/>
  <c r="N71" i="3"/>
  <c r="O71" i="3" s="1"/>
  <c r="N87" i="3"/>
  <c r="O87" i="3" s="1"/>
  <c r="N103" i="3"/>
  <c r="O103" i="3" s="1"/>
  <c r="N119" i="3"/>
  <c r="O119" i="3" s="1"/>
  <c r="N135" i="3"/>
  <c r="O135" i="3" s="1"/>
  <c r="N151" i="3"/>
  <c r="N167" i="3"/>
  <c r="O167" i="3" s="1"/>
  <c r="N183" i="3"/>
  <c r="O183" i="3" s="1"/>
  <c r="N141" i="3"/>
  <c r="O141" i="3" s="1"/>
  <c r="N169" i="3"/>
  <c r="O169" i="3" s="1"/>
  <c r="O38" i="3"/>
  <c r="O78" i="3"/>
  <c r="O94" i="3"/>
  <c r="O102" i="3"/>
  <c r="O118" i="3"/>
  <c r="O35" i="3"/>
  <c r="O83" i="3"/>
  <c r="O32" i="3"/>
  <c r="O136" i="3"/>
  <c r="O152" i="3"/>
  <c r="O160" i="3"/>
  <c r="O181" i="3"/>
  <c r="O13" i="3"/>
  <c r="O29" i="3"/>
  <c r="O37" i="3"/>
  <c r="O53" i="3"/>
  <c r="O77" i="3"/>
  <c r="O90" i="3"/>
  <c r="O170" i="3"/>
  <c r="O47" i="3"/>
  <c r="O95" i="3"/>
  <c r="O111" i="3"/>
  <c r="O143" i="3"/>
  <c r="O113" i="3"/>
  <c r="O36" i="3"/>
  <c r="O44" i="3"/>
  <c r="O60" i="3"/>
  <c r="K40" i="3"/>
  <c r="K48" i="3"/>
  <c r="K56" i="3"/>
  <c r="K64" i="3"/>
  <c r="K72" i="3"/>
  <c r="K80" i="3"/>
  <c r="K88" i="3"/>
  <c r="K96" i="3"/>
  <c r="K104" i="3"/>
  <c r="K112" i="3"/>
  <c r="K120" i="3"/>
  <c r="K169" i="3"/>
  <c r="K185" i="3"/>
  <c r="O18" i="3"/>
  <c r="O26" i="3"/>
  <c r="O34" i="3"/>
  <c r="O66" i="3"/>
  <c r="O106" i="3"/>
  <c r="O15" i="3"/>
  <c r="O31" i="3"/>
  <c r="K128" i="3"/>
  <c r="K136" i="3"/>
  <c r="K144" i="3"/>
  <c r="K67" i="3"/>
  <c r="K75" i="3"/>
  <c r="K83" i="3"/>
  <c r="K91" i="3"/>
  <c r="K99" i="3"/>
  <c r="K107" i="3"/>
  <c r="K115" i="3"/>
  <c r="K123" i="3"/>
  <c r="K131" i="3"/>
  <c r="K139" i="3"/>
  <c r="K147" i="3"/>
  <c r="K155" i="3"/>
  <c r="K163" i="3"/>
  <c r="K171" i="3"/>
  <c r="K179" i="3"/>
  <c r="K160" i="3"/>
  <c r="K176" i="3"/>
  <c r="K181" i="3"/>
  <c r="K12" i="3"/>
  <c r="K20" i="3"/>
  <c r="K28" i="3"/>
  <c r="K36" i="3"/>
  <c r="K44" i="3"/>
  <c r="K52" i="3"/>
  <c r="K60" i="3"/>
  <c r="K68" i="3"/>
  <c r="K76" i="3"/>
  <c r="K84" i="3"/>
  <c r="K92" i="3"/>
  <c r="K100" i="3"/>
  <c r="K108" i="3"/>
  <c r="K116" i="3"/>
  <c r="K124" i="3"/>
  <c r="K132" i="3"/>
  <c r="K140" i="3"/>
  <c r="K148" i="3"/>
  <c r="K156" i="3"/>
  <c r="K172" i="3"/>
  <c r="K177" i="3"/>
  <c r="K21" i="3"/>
  <c r="K37" i="3"/>
  <c r="K53" i="3"/>
  <c r="K69" i="3"/>
  <c r="K85" i="3"/>
  <c r="K101" i="3"/>
  <c r="K149" i="3"/>
  <c r="K165" i="3"/>
  <c r="K173" i="3"/>
  <c r="O6" i="3"/>
  <c r="O14" i="3"/>
  <c r="O22" i="3"/>
  <c r="O30" i="3"/>
  <c r="O46" i="3"/>
  <c r="O54" i="3"/>
  <c r="O62" i="3"/>
  <c r="O70" i="3"/>
  <c r="O86" i="3"/>
  <c r="O110" i="3"/>
  <c r="O126" i="3"/>
  <c r="O158" i="3"/>
  <c r="O174" i="3"/>
  <c r="O176" i="3"/>
  <c r="O19" i="3"/>
  <c r="O51" i="3"/>
  <c r="O67" i="3"/>
  <c r="O99" i="3"/>
  <c r="O115" i="3"/>
  <c r="O159" i="3"/>
  <c r="O175" i="3"/>
  <c r="O180" i="3"/>
  <c r="O8" i="3"/>
  <c r="O16" i="3"/>
  <c r="O24" i="3"/>
  <c r="O40" i="3"/>
  <c r="O48" i="3"/>
  <c r="O56" i="3"/>
  <c r="O64" i="3"/>
  <c r="O72" i="3"/>
  <c r="O80" i="3"/>
  <c r="O88" i="3"/>
  <c r="O96" i="3"/>
  <c r="O104" i="3"/>
  <c r="O112" i="3"/>
  <c r="O120" i="3"/>
  <c r="O128" i="3"/>
  <c r="O144" i="3"/>
  <c r="O172" i="3"/>
  <c r="O117" i="3"/>
  <c r="O149" i="3"/>
  <c r="O21" i="3"/>
  <c r="O45" i="3"/>
  <c r="O61" i="3"/>
  <c r="O69" i="3"/>
  <c r="O85" i="3"/>
  <c r="K152" i="3"/>
  <c r="O68" i="3"/>
  <c r="O100" i="3"/>
  <c r="O108" i="3"/>
  <c r="O124" i="3"/>
  <c r="O132" i="3"/>
  <c r="O164" i="3"/>
  <c r="O184" i="3"/>
  <c r="O165" i="3"/>
  <c r="O25" i="3"/>
  <c r="O57" i="3"/>
  <c r="O81" i="3"/>
  <c r="W6" i="3"/>
  <c r="S6" i="3"/>
  <c r="W10" i="3"/>
  <c r="S10" i="3"/>
  <c r="W14" i="3"/>
  <c r="S14" i="3"/>
  <c r="W18" i="3"/>
  <c r="S18" i="3"/>
  <c r="W22" i="3"/>
  <c r="S22" i="3"/>
  <c r="W26" i="3"/>
  <c r="S26" i="3"/>
  <c r="W30" i="3"/>
  <c r="S30" i="3"/>
  <c r="W34" i="3"/>
  <c r="S34" i="3"/>
  <c r="W38" i="3"/>
  <c r="S38" i="3"/>
  <c r="W42" i="3"/>
  <c r="S42" i="3"/>
  <c r="W46" i="3"/>
  <c r="S46" i="3"/>
  <c r="W50" i="3"/>
  <c r="S50" i="3"/>
  <c r="W54" i="3"/>
  <c r="S54" i="3"/>
  <c r="W58" i="3"/>
  <c r="S58" i="3"/>
  <c r="W62" i="3"/>
  <c r="S62" i="3"/>
  <c r="W66" i="3"/>
  <c r="S66" i="3"/>
  <c r="W70" i="3"/>
  <c r="S70" i="3"/>
  <c r="W74" i="3"/>
  <c r="S74" i="3"/>
  <c r="W78" i="3"/>
  <c r="S78" i="3"/>
  <c r="W82" i="3"/>
  <c r="S82" i="3"/>
  <c r="W86" i="3"/>
  <c r="S86" i="3"/>
  <c r="W90" i="3"/>
  <c r="S90" i="3"/>
  <c r="W94" i="3"/>
  <c r="S94" i="3"/>
  <c r="W98" i="3"/>
  <c r="S98" i="3"/>
  <c r="W102" i="3"/>
  <c r="S102" i="3"/>
  <c r="W106" i="3"/>
  <c r="S106" i="3"/>
  <c r="W110" i="3"/>
  <c r="S110" i="3"/>
  <c r="W114" i="3"/>
  <c r="S114" i="3"/>
  <c r="W118" i="3"/>
  <c r="S118" i="3"/>
  <c r="W122" i="3"/>
  <c r="S122" i="3"/>
  <c r="W126" i="3"/>
  <c r="S126" i="3"/>
  <c r="W130" i="3"/>
  <c r="S130" i="3"/>
  <c r="W134" i="3"/>
  <c r="S134" i="3"/>
  <c r="W138" i="3"/>
  <c r="S138" i="3"/>
  <c r="W142" i="3"/>
  <c r="S142" i="3"/>
  <c r="W146" i="3"/>
  <c r="S146" i="3"/>
  <c r="W150" i="3"/>
  <c r="S150" i="3"/>
  <c r="W154" i="3"/>
  <c r="S154" i="3"/>
  <c r="W158" i="3"/>
  <c r="S158" i="3"/>
  <c r="W162" i="3"/>
  <c r="S162" i="3"/>
  <c r="W166" i="3"/>
  <c r="S166" i="3"/>
  <c r="W170" i="3"/>
  <c r="S170" i="3"/>
  <c r="W174" i="3"/>
  <c r="S174" i="3"/>
  <c r="W178" i="3"/>
  <c r="S178" i="3"/>
  <c r="W182" i="3"/>
  <c r="S182" i="3"/>
  <c r="W143" i="3"/>
  <c r="S143" i="3"/>
  <c r="W151" i="3"/>
  <c r="S151" i="3"/>
  <c r="W159" i="3"/>
  <c r="S159" i="3"/>
  <c r="W167" i="3"/>
  <c r="S167" i="3"/>
  <c r="W175" i="3"/>
  <c r="S175" i="3"/>
  <c r="W179" i="3"/>
  <c r="S179" i="3"/>
  <c r="W180" i="3"/>
  <c r="S180" i="3"/>
  <c r="W133" i="3"/>
  <c r="S133" i="3"/>
  <c r="W149" i="3"/>
  <c r="S149" i="3"/>
  <c r="W165" i="3"/>
  <c r="S165" i="3"/>
  <c r="W173" i="3"/>
  <c r="S173" i="3"/>
  <c r="W15" i="3"/>
  <c r="S15" i="3"/>
  <c r="W31" i="3"/>
  <c r="S31" i="3"/>
  <c r="W39" i="3"/>
  <c r="S39" i="3"/>
  <c r="W43" i="3"/>
  <c r="S43" i="3"/>
  <c r="W47" i="3"/>
  <c r="S47" i="3"/>
  <c r="W51" i="3"/>
  <c r="S51" i="3"/>
  <c r="W55" i="3"/>
  <c r="S55" i="3"/>
  <c r="W59" i="3"/>
  <c r="S59" i="3"/>
  <c r="W63" i="3"/>
  <c r="S63" i="3"/>
  <c r="W67" i="3"/>
  <c r="S67" i="3"/>
  <c r="W71" i="3"/>
  <c r="S71" i="3"/>
  <c r="W75" i="3"/>
  <c r="S75" i="3"/>
  <c r="W79" i="3"/>
  <c r="S79" i="3"/>
  <c r="W83" i="3"/>
  <c r="S83" i="3"/>
  <c r="W87" i="3"/>
  <c r="S87" i="3"/>
  <c r="W91" i="3"/>
  <c r="S91" i="3"/>
  <c r="W95" i="3"/>
  <c r="S95" i="3"/>
  <c r="W99" i="3"/>
  <c r="S99" i="3"/>
  <c r="W103" i="3"/>
  <c r="S103" i="3"/>
  <c r="W107" i="3"/>
  <c r="S107" i="3"/>
  <c r="W111" i="3"/>
  <c r="S111" i="3"/>
  <c r="W115" i="3"/>
  <c r="S115" i="3"/>
  <c r="W119" i="3"/>
  <c r="S119" i="3"/>
  <c r="W123" i="3"/>
  <c r="S123" i="3"/>
  <c r="W127" i="3"/>
  <c r="S127" i="3"/>
  <c r="W131" i="3"/>
  <c r="S131" i="3"/>
  <c r="W135" i="3"/>
  <c r="S135" i="3"/>
  <c r="W139" i="3"/>
  <c r="S139" i="3"/>
  <c r="W147" i="3"/>
  <c r="S147" i="3"/>
  <c r="W155" i="3"/>
  <c r="S155" i="3"/>
  <c r="W163" i="3"/>
  <c r="S163" i="3"/>
  <c r="W171" i="3"/>
  <c r="S171" i="3"/>
  <c r="W183" i="3"/>
  <c r="S183" i="3"/>
  <c r="W125" i="3"/>
  <c r="S125" i="3"/>
  <c r="W141" i="3"/>
  <c r="S141" i="3"/>
  <c r="W153" i="3"/>
  <c r="S153" i="3"/>
  <c r="W169" i="3"/>
  <c r="S169" i="3"/>
  <c r="W185" i="3"/>
  <c r="S185" i="3"/>
  <c r="W8" i="3"/>
  <c r="S8" i="3"/>
  <c r="W12" i="3"/>
  <c r="S12" i="3"/>
  <c r="W16" i="3"/>
  <c r="S16" i="3"/>
  <c r="W20" i="3"/>
  <c r="S20" i="3"/>
  <c r="W24" i="3"/>
  <c r="S24" i="3"/>
  <c r="W28" i="3"/>
  <c r="S28" i="3"/>
  <c r="W32" i="3"/>
  <c r="S32" i="3"/>
  <c r="W36" i="3"/>
  <c r="S36" i="3"/>
  <c r="W40" i="3"/>
  <c r="S40" i="3"/>
  <c r="W44" i="3"/>
  <c r="S44" i="3"/>
  <c r="W48" i="3"/>
  <c r="S48" i="3"/>
  <c r="W52" i="3"/>
  <c r="S52" i="3"/>
  <c r="W56" i="3"/>
  <c r="S56" i="3"/>
  <c r="W60" i="3"/>
  <c r="S60" i="3"/>
  <c r="W64" i="3"/>
  <c r="S64" i="3"/>
  <c r="W68" i="3"/>
  <c r="S68" i="3"/>
  <c r="W72" i="3"/>
  <c r="S72" i="3"/>
  <c r="W76" i="3"/>
  <c r="S76" i="3"/>
  <c r="W80" i="3"/>
  <c r="S80" i="3"/>
  <c r="W84" i="3"/>
  <c r="S84" i="3"/>
  <c r="W88" i="3"/>
  <c r="S88" i="3"/>
  <c r="W92" i="3"/>
  <c r="S92" i="3"/>
  <c r="W96" i="3"/>
  <c r="S96" i="3"/>
  <c r="W100" i="3"/>
  <c r="S100" i="3"/>
  <c r="W104" i="3"/>
  <c r="S104" i="3"/>
  <c r="W108" i="3"/>
  <c r="S108" i="3"/>
  <c r="W112" i="3"/>
  <c r="S112" i="3"/>
  <c r="W116" i="3"/>
  <c r="S116" i="3"/>
  <c r="W120" i="3"/>
  <c r="S120" i="3"/>
  <c r="W124" i="3"/>
  <c r="S124" i="3"/>
  <c r="W128" i="3"/>
  <c r="S128" i="3"/>
  <c r="W132" i="3"/>
  <c r="S132" i="3"/>
  <c r="W136" i="3"/>
  <c r="S136" i="3"/>
  <c r="W140" i="3"/>
  <c r="S140" i="3"/>
  <c r="W144" i="3"/>
  <c r="S144" i="3"/>
  <c r="W148" i="3"/>
  <c r="S148" i="3"/>
  <c r="W152" i="3"/>
  <c r="S152" i="3"/>
  <c r="W156" i="3"/>
  <c r="S156" i="3"/>
  <c r="W160" i="3"/>
  <c r="S160" i="3"/>
  <c r="W164" i="3"/>
  <c r="S164" i="3"/>
  <c r="W168" i="3"/>
  <c r="S168" i="3"/>
  <c r="W172" i="3"/>
  <c r="S172" i="3"/>
  <c r="W137" i="3"/>
  <c r="S137" i="3"/>
  <c r="W157" i="3"/>
  <c r="S157" i="3"/>
  <c r="W9" i="3"/>
  <c r="S9" i="3"/>
  <c r="W13" i="3"/>
  <c r="S13" i="3"/>
  <c r="W17" i="3"/>
  <c r="S17" i="3"/>
  <c r="W21" i="3"/>
  <c r="S21" i="3"/>
  <c r="W25" i="3"/>
  <c r="S25" i="3"/>
  <c r="W29" i="3"/>
  <c r="S29" i="3"/>
  <c r="W33" i="3"/>
  <c r="S33" i="3"/>
  <c r="W37" i="3"/>
  <c r="S37" i="3"/>
  <c r="W41" i="3"/>
  <c r="S41" i="3"/>
  <c r="W45" i="3"/>
  <c r="S45" i="3"/>
  <c r="W49" i="3"/>
  <c r="S49" i="3"/>
  <c r="W53" i="3"/>
  <c r="S53" i="3"/>
  <c r="W57" i="3"/>
  <c r="S57" i="3"/>
  <c r="W61" i="3"/>
  <c r="S61" i="3"/>
  <c r="W65" i="3"/>
  <c r="S65" i="3"/>
  <c r="W69" i="3"/>
  <c r="S69" i="3"/>
  <c r="W73" i="3"/>
  <c r="S73" i="3"/>
  <c r="W77" i="3"/>
  <c r="S77" i="3"/>
  <c r="W81" i="3"/>
  <c r="S81" i="3"/>
  <c r="W85" i="3"/>
  <c r="S85" i="3"/>
  <c r="W89" i="3"/>
  <c r="S89" i="3"/>
  <c r="W93" i="3"/>
  <c r="S93" i="3"/>
  <c r="W97" i="3"/>
  <c r="S97" i="3"/>
  <c r="W101" i="3"/>
  <c r="S101" i="3"/>
  <c r="W105" i="3"/>
  <c r="S105" i="3"/>
  <c r="W109" i="3"/>
  <c r="S109" i="3"/>
  <c r="W113" i="3"/>
  <c r="S113" i="3"/>
  <c r="W117" i="3"/>
  <c r="S117" i="3"/>
  <c r="W121" i="3"/>
  <c r="S121" i="3"/>
  <c r="W129" i="3"/>
  <c r="S129" i="3"/>
  <c r="W145" i="3"/>
  <c r="S145" i="3"/>
  <c r="W181" i="3"/>
  <c r="S181" i="3"/>
  <c r="K13" i="3"/>
  <c r="K29" i="3"/>
  <c r="K45" i="3"/>
  <c r="K61" i="3"/>
  <c r="K77" i="3"/>
  <c r="K93" i="3"/>
  <c r="K109" i="3"/>
  <c r="K117" i="3"/>
  <c r="K125" i="3"/>
  <c r="K133" i="3"/>
  <c r="K141" i="3"/>
  <c r="K157" i="3"/>
  <c r="W11" i="3"/>
  <c r="S11" i="3"/>
  <c r="W19" i="3"/>
  <c r="S19" i="3"/>
  <c r="W27" i="3"/>
  <c r="S27" i="3"/>
  <c r="W35" i="3"/>
  <c r="S35" i="3"/>
  <c r="W176" i="3"/>
  <c r="S176" i="3"/>
  <c r="W184" i="3"/>
  <c r="S184" i="3"/>
  <c r="W177" i="3"/>
  <c r="S177" i="3"/>
  <c r="W161" i="3"/>
  <c r="S161" i="3"/>
  <c r="O89" i="3"/>
  <c r="O97" i="3"/>
  <c r="W7" i="3"/>
  <c r="S7" i="3"/>
  <c r="W23" i="3"/>
  <c r="S23" i="3"/>
  <c r="K164" i="3"/>
  <c r="K180" i="3"/>
  <c r="K9" i="3"/>
  <c r="K17" i="3"/>
  <c r="K25" i="3"/>
  <c r="K33" i="3"/>
  <c r="K41" i="3"/>
  <c r="K49" i="3"/>
  <c r="K57" i="3"/>
  <c r="K65" i="3"/>
  <c r="K73" i="3"/>
  <c r="K81" i="3"/>
  <c r="K89" i="3"/>
  <c r="K97" i="3"/>
  <c r="K105" i="3"/>
  <c r="K113" i="3"/>
  <c r="K121" i="3"/>
  <c r="K129" i="3"/>
  <c r="K137" i="3"/>
  <c r="K145" i="3"/>
  <c r="K153" i="3"/>
  <c r="K161" i="3"/>
  <c r="O93" i="3"/>
  <c r="O101" i="3"/>
  <c r="O134" i="3"/>
  <c r="O163" i="3"/>
  <c r="O129" i="3"/>
  <c r="O161" i="3"/>
  <c r="O185" i="3"/>
  <c r="O11" i="3"/>
  <c r="O27" i="3"/>
  <c r="O151" i="3"/>
  <c r="O177" i="3"/>
  <c r="F6" i="3"/>
  <c r="F14" i="3"/>
  <c r="G14" i="3" s="1"/>
  <c r="F22" i="3"/>
  <c r="G22" i="3" s="1"/>
  <c r="F30" i="3"/>
  <c r="G30" i="3" s="1"/>
  <c r="F38" i="3"/>
  <c r="G38" i="3" s="1"/>
  <c r="F46" i="3"/>
  <c r="G46" i="3" s="1"/>
  <c r="F54" i="3"/>
  <c r="G54" i="3" s="1"/>
  <c r="F62" i="3"/>
  <c r="G62" i="3" s="1"/>
  <c r="F70" i="3"/>
  <c r="G70" i="3" s="1"/>
  <c r="F78" i="3"/>
  <c r="G78" i="3" s="1"/>
  <c r="F86" i="3"/>
  <c r="G86" i="3" s="1"/>
  <c r="F94" i="3"/>
  <c r="G94" i="3" s="1"/>
  <c r="F102" i="3"/>
  <c r="G102" i="3" s="1"/>
  <c r="F110" i="3"/>
  <c r="G110" i="3" s="1"/>
  <c r="F118" i="3"/>
  <c r="G118" i="3" s="1"/>
  <c r="F126" i="3"/>
  <c r="G126" i="3" s="1"/>
  <c r="F134" i="3"/>
  <c r="G134" i="3" s="1"/>
  <c r="F142" i="3"/>
  <c r="G142" i="3" s="1"/>
  <c r="F150" i="3"/>
  <c r="G150" i="3" s="1"/>
  <c r="F158" i="3"/>
  <c r="G158" i="3" s="1"/>
  <c r="F166" i="3"/>
  <c r="G166" i="3" s="1"/>
  <c r="F174" i="3"/>
  <c r="G174" i="3" s="1"/>
  <c r="F182" i="3"/>
  <c r="G182" i="3" s="1"/>
  <c r="F137" i="3"/>
  <c r="G137" i="3" s="1"/>
  <c r="F11" i="3"/>
  <c r="G11" i="3" s="1"/>
  <c r="F19" i="3"/>
  <c r="G19" i="3" s="1"/>
  <c r="F27" i="3"/>
  <c r="G27" i="3" s="1"/>
  <c r="F35" i="3"/>
  <c r="G35" i="3" s="1"/>
  <c r="F43" i="3"/>
  <c r="G43" i="3" s="1"/>
  <c r="F51" i="3"/>
  <c r="G51" i="3" s="1"/>
  <c r="F59" i="3"/>
  <c r="G59" i="3" s="1"/>
  <c r="F67" i="3"/>
  <c r="G67" i="3" s="1"/>
  <c r="F75" i="3"/>
  <c r="G75" i="3" s="1"/>
  <c r="F83" i="3"/>
  <c r="G83" i="3" s="1"/>
  <c r="F91" i="3"/>
  <c r="G91" i="3" s="1"/>
  <c r="F99" i="3"/>
  <c r="G99" i="3" s="1"/>
  <c r="F107" i="3"/>
  <c r="G107" i="3" s="1"/>
  <c r="F115" i="3"/>
  <c r="G115" i="3" s="1"/>
  <c r="F123" i="3"/>
  <c r="G123" i="3" s="1"/>
  <c r="F131" i="3"/>
  <c r="G131" i="3" s="1"/>
  <c r="F139" i="3"/>
  <c r="G139" i="3" s="1"/>
  <c r="F147" i="3"/>
  <c r="G147" i="3" s="1"/>
  <c r="F155" i="3"/>
  <c r="G155" i="3" s="1"/>
  <c r="F163" i="3"/>
  <c r="G163" i="3" s="1"/>
  <c r="F171" i="3"/>
  <c r="G171" i="3" s="1"/>
  <c r="F179" i="3"/>
  <c r="G179" i="3" s="1"/>
  <c r="F152" i="3"/>
  <c r="G152" i="3" s="1"/>
  <c r="F168" i="3"/>
  <c r="G168" i="3" s="1"/>
  <c r="F180" i="3"/>
  <c r="G180" i="3" s="1"/>
  <c r="F25" i="3"/>
  <c r="G25" i="3" s="1"/>
  <c r="F41" i="3"/>
  <c r="G41" i="3" s="1"/>
  <c r="F57" i="3"/>
  <c r="G57" i="3" s="1"/>
  <c r="F105" i="3"/>
  <c r="G105" i="3" s="1"/>
  <c r="F125" i="3"/>
  <c r="G125" i="3" s="1"/>
  <c r="F12" i="3"/>
  <c r="G12" i="3" s="1"/>
  <c r="F20" i="3"/>
  <c r="G20" i="3" s="1"/>
  <c r="F28" i="3"/>
  <c r="G28" i="3" s="1"/>
  <c r="F36" i="3"/>
  <c r="G36" i="3" s="1"/>
  <c r="F44" i="3"/>
  <c r="G44" i="3" s="1"/>
  <c r="F52" i="3"/>
  <c r="G52" i="3" s="1"/>
  <c r="F60" i="3"/>
  <c r="G60" i="3" s="1"/>
  <c r="F68" i="3"/>
  <c r="G68" i="3" s="1"/>
  <c r="F76" i="3"/>
  <c r="G76" i="3" s="1"/>
  <c r="F84" i="3"/>
  <c r="G84" i="3" s="1"/>
  <c r="F92" i="3"/>
  <c r="G92" i="3" s="1"/>
  <c r="F100" i="3"/>
  <c r="G100" i="3" s="1"/>
  <c r="F108" i="3"/>
  <c r="G108" i="3" s="1"/>
  <c r="F116" i="3"/>
  <c r="G116" i="3" s="1"/>
  <c r="F124" i="3"/>
  <c r="G124" i="3" s="1"/>
  <c r="F132" i="3"/>
  <c r="G132" i="3" s="1"/>
  <c r="F140" i="3"/>
  <c r="G140" i="3" s="1"/>
  <c r="F148" i="3"/>
  <c r="G148" i="3" s="1"/>
  <c r="F164" i="3"/>
  <c r="G164" i="3" s="1"/>
  <c r="F184" i="3"/>
  <c r="G184" i="3" s="1"/>
  <c r="F17" i="3"/>
  <c r="G17" i="3" s="1"/>
  <c r="F29" i="3"/>
  <c r="G29" i="3" s="1"/>
  <c r="F45" i="3"/>
  <c r="G45" i="3" s="1"/>
  <c r="F65" i="3"/>
  <c r="G65" i="3" s="1"/>
  <c r="F81" i="3"/>
  <c r="G81" i="3" s="1"/>
  <c r="F133" i="3"/>
  <c r="G133" i="3" s="1"/>
  <c r="F177" i="3"/>
  <c r="G177" i="3" s="1"/>
  <c r="F69" i="3"/>
  <c r="G69" i="3" s="1"/>
  <c r="F85" i="3"/>
  <c r="G85" i="3" s="1"/>
  <c r="F145" i="3"/>
  <c r="G145" i="3" s="1"/>
  <c r="F161" i="3"/>
  <c r="G161" i="3" s="1"/>
  <c r="F181" i="3"/>
  <c r="G181" i="3" s="1"/>
  <c r="F97" i="3"/>
  <c r="G97" i="3" s="1"/>
  <c r="F113" i="3"/>
  <c r="G113" i="3" s="1"/>
  <c r="F149" i="3"/>
  <c r="G149" i="3" s="1"/>
  <c r="F173" i="3"/>
  <c r="G173" i="3" s="1"/>
  <c r="F10" i="3"/>
  <c r="G10" i="3" s="1"/>
  <c r="F18" i="3"/>
  <c r="G18" i="3" s="1"/>
  <c r="F26" i="3"/>
  <c r="G26" i="3" s="1"/>
  <c r="F34" i="3"/>
  <c r="G34" i="3" s="1"/>
  <c r="F42" i="3"/>
  <c r="G42" i="3" s="1"/>
  <c r="F50" i="3"/>
  <c r="G50" i="3" s="1"/>
  <c r="F58" i="3"/>
  <c r="G58" i="3" s="1"/>
  <c r="F66" i="3"/>
  <c r="G66" i="3" s="1"/>
  <c r="F74" i="3"/>
  <c r="G74" i="3" s="1"/>
  <c r="F82" i="3"/>
  <c r="G82" i="3" s="1"/>
  <c r="F90" i="3"/>
  <c r="G90" i="3" s="1"/>
  <c r="F98" i="3"/>
  <c r="G98" i="3" s="1"/>
  <c r="F106" i="3"/>
  <c r="G106" i="3" s="1"/>
  <c r="F114" i="3"/>
  <c r="G114" i="3" s="1"/>
  <c r="F122" i="3"/>
  <c r="G122" i="3" s="1"/>
  <c r="F130" i="3"/>
  <c r="G130" i="3" s="1"/>
  <c r="F138" i="3"/>
  <c r="G138" i="3" s="1"/>
  <c r="F146" i="3"/>
  <c r="G146" i="3" s="1"/>
  <c r="F154" i="3"/>
  <c r="G154" i="3" s="1"/>
  <c r="F162" i="3"/>
  <c r="G162" i="3" s="1"/>
  <c r="F170" i="3"/>
  <c r="G170" i="3" s="1"/>
  <c r="F178" i="3"/>
  <c r="G178" i="3" s="1"/>
  <c r="F7" i="3"/>
  <c r="G7" i="3" s="1"/>
  <c r="F15" i="3"/>
  <c r="G15" i="3" s="1"/>
  <c r="F23" i="3"/>
  <c r="G23" i="3" s="1"/>
  <c r="F31" i="3"/>
  <c r="G31" i="3" s="1"/>
  <c r="F39" i="3"/>
  <c r="G39" i="3" s="1"/>
  <c r="F47" i="3"/>
  <c r="G47" i="3" s="1"/>
  <c r="F55" i="3"/>
  <c r="G55" i="3" s="1"/>
  <c r="F63" i="3"/>
  <c r="G63" i="3" s="1"/>
  <c r="F71" i="3"/>
  <c r="G71" i="3" s="1"/>
  <c r="F79" i="3"/>
  <c r="G79" i="3" s="1"/>
  <c r="F87" i="3"/>
  <c r="G87" i="3" s="1"/>
  <c r="F95" i="3"/>
  <c r="G95" i="3" s="1"/>
  <c r="F103" i="3"/>
  <c r="G103" i="3" s="1"/>
  <c r="F111" i="3"/>
  <c r="G111" i="3" s="1"/>
  <c r="F119" i="3"/>
  <c r="G119" i="3" s="1"/>
  <c r="F127" i="3"/>
  <c r="G127" i="3" s="1"/>
  <c r="F135" i="3"/>
  <c r="G135" i="3" s="1"/>
  <c r="F143" i="3"/>
  <c r="G143" i="3" s="1"/>
  <c r="F151" i="3"/>
  <c r="G151" i="3" s="1"/>
  <c r="F159" i="3"/>
  <c r="G159" i="3" s="1"/>
  <c r="F167" i="3"/>
  <c r="G167" i="3" s="1"/>
  <c r="F175" i="3"/>
  <c r="G175" i="3" s="1"/>
  <c r="F183" i="3"/>
  <c r="G183" i="3" s="1"/>
  <c r="F160" i="3"/>
  <c r="G160" i="3" s="1"/>
  <c r="F176" i="3"/>
  <c r="G176" i="3" s="1"/>
  <c r="F9" i="3"/>
  <c r="G9" i="3" s="1"/>
  <c r="F33" i="3"/>
  <c r="G33" i="3" s="1"/>
  <c r="F49" i="3"/>
  <c r="G49" i="3" s="1"/>
  <c r="F77" i="3"/>
  <c r="G77" i="3" s="1"/>
  <c r="F93" i="3"/>
  <c r="G93" i="3" s="1"/>
  <c r="F153" i="3"/>
  <c r="G153" i="3" s="1"/>
  <c r="F169" i="3"/>
  <c r="G169" i="3" s="1"/>
  <c r="F8" i="3"/>
  <c r="G8" i="3" s="1"/>
  <c r="F16" i="3"/>
  <c r="G16" i="3" s="1"/>
  <c r="F24" i="3"/>
  <c r="G24" i="3" s="1"/>
  <c r="F32" i="3"/>
  <c r="G32" i="3" s="1"/>
  <c r="F40" i="3"/>
  <c r="G40" i="3" s="1"/>
  <c r="F48" i="3"/>
  <c r="G48" i="3" s="1"/>
  <c r="F56" i="3"/>
  <c r="G56" i="3" s="1"/>
  <c r="F64" i="3"/>
  <c r="G64" i="3" s="1"/>
  <c r="F72" i="3"/>
  <c r="G72" i="3" s="1"/>
  <c r="F80" i="3"/>
  <c r="G80" i="3" s="1"/>
  <c r="F88" i="3"/>
  <c r="G88" i="3" s="1"/>
  <c r="F96" i="3"/>
  <c r="G96" i="3" s="1"/>
  <c r="F104" i="3"/>
  <c r="G104" i="3" s="1"/>
  <c r="F112" i="3"/>
  <c r="G112" i="3" s="1"/>
  <c r="F120" i="3"/>
  <c r="G120" i="3" s="1"/>
  <c r="F128" i="3"/>
  <c r="G128" i="3" s="1"/>
  <c r="F136" i="3"/>
  <c r="G136" i="3" s="1"/>
  <c r="F144" i="3"/>
  <c r="G144" i="3" s="1"/>
  <c r="F156" i="3"/>
  <c r="G156" i="3" s="1"/>
  <c r="F172" i="3"/>
  <c r="G172" i="3" s="1"/>
  <c r="F13" i="3"/>
  <c r="G13" i="3" s="1"/>
  <c r="F73" i="3"/>
  <c r="G73" i="3" s="1"/>
  <c r="F89" i="3"/>
  <c r="G89" i="3" s="1"/>
  <c r="F109" i="3"/>
  <c r="G109" i="3" s="1"/>
  <c r="F121" i="3"/>
  <c r="G121" i="3" s="1"/>
  <c r="F157" i="3"/>
  <c r="G157" i="3" s="1"/>
  <c r="F185" i="3"/>
  <c r="G185" i="3" s="1"/>
  <c r="F101" i="3"/>
  <c r="G101" i="3" s="1"/>
  <c r="F165" i="3"/>
  <c r="G165" i="3" s="1"/>
  <c r="F61" i="3"/>
  <c r="G61" i="3" s="1"/>
  <c r="F117" i="3"/>
  <c r="G117" i="3" s="1"/>
  <c r="F129" i="3"/>
  <c r="G129" i="3" s="1"/>
  <c r="F21" i="3"/>
  <c r="G21" i="3" s="1"/>
  <c r="F37" i="3"/>
  <c r="G37" i="3" s="1"/>
  <c r="F53" i="3"/>
  <c r="G53" i="3" s="1"/>
  <c r="F141" i="3"/>
  <c r="G141" i="3" s="1"/>
  <c r="X19" i="3" l="1"/>
  <c r="X172" i="3"/>
  <c r="X23" i="3"/>
  <c r="X182" i="3"/>
  <c r="X104" i="3"/>
  <c r="X40" i="3"/>
  <c r="X48" i="3"/>
  <c r="X31" i="3"/>
  <c r="Y31" i="3" s="1"/>
  <c r="X16" i="3"/>
  <c r="Y16" i="3" s="1"/>
  <c r="X120" i="3"/>
  <c r="Y120" i="3" s="1"/>
  <c r="X56" i="3"/>
  <c r="X138" i="3"/>
  <c r="X64" i="3"/>
  <c r="Y64" i="3" s="1"/>
  <c r="X18" i="3"/>
  <c r="Y18" i="3" s="1"/>
  <c r="X96" i="3"/>
  <c r="Y96" i="3" s="1"/>
  <c r="X88" i="3"/>
  <c r="Y88" i="3" s="1"/>
  <c r="X151" i="3"/>
  <c r="Y151" i="3" s="1"/>
  <c r="X22" i="3"/>
  <c r="X80" i="3"/>
  <c r="X15" i="3"/>
  <c r="X121" i="3"/>
  <c r="Y121" i="3" s="1"/>
  <c r="X168" i="3"/>
  <c r="Y168" i="3" s="1"/>
  <c r="X67" i="3"/>
  <c r="Y67" i="3" s="1"/>
  <c r="X98" i="3"/>
  <c r="Y98" i="3" s="1"/>
  <c r="C39" i="2"/>
  <c r="G6" i="3"/>
  <c r="D37" i="2"/>
  <c r="B37" i="2"/>
  <c r="C37" i="2"/>
  <c r="B39" i="2"/>
  <c r="D39" i="2"/>
  <c r="X114" i="3"/>
  <c r="Y114" i="3" s="1"/>
  <c r="X126" i="3"/>
  <c r="Y126" i="3" s="1"/>
  <c r="X99" i="3"/>
  <c r="Y99" i="3" s="1"/>
  <c r="X42" i="3"/>
  <c r="Y42" i="3" s="1"/>
  <c r="X54" i="3"/>
  <c r="X144" i="3"/>
  <c r="X110" i="3"/>
  <c r="Y110" i="3" s="1"/>
  <c r="X14" i="3"/>
  <c r="Y14" i="3" s="1"/>
  <c r="X165" i="3"/>
  <c r="Y165" i="3" s="1"/>
  <c r="X72" i="3"/>
  <c r="Y72" i="3" s="1"/>
  <c r="X111" i="3"/>
  <c r="Y111" i="3" s="1"/>
  <c r="X78" i="3"/>
  <c r="X47" i="3"/>
  <c r="X32" i="3"/>
  <c r="X95" i="3"/>
  <c r="X94" i="3"/>
  <c r="X127" i="3"/>
  <c r="Y127" i="3" s="1"/>
  <c r="X63" i="3"/>
  <c r="X118" i="3"/>
  <c r="X135" i="3"/>
  <c r="Y135" i="3" s="1"/>
  <c r="X71" i="3"/>
  <c r="Y71" i="3" s="1"/>
  <c r="X156" i="3"/>
  <c r="Y156" i="3" s="1"/>
  <c r="X24" i="3"/>
  <c r="Y24" i="3" s="1"/>
  <c r="X106" i="3"/>
  <c r="Y106" i="3" s="1"/>
  <c r="X44" i="3"/>
  <c r="Y44" i="3" s="1"/>
  <c r="X12" i="3"/>
  <c r="Y12" i="3" s="1"/>
  <c r="X86" i="3"/>
  <c r="Y86" i="3" s="1"/>
  <c r="X61" i="3"/>
  <c r="Y61" i="3" s="1"/>
  <c r="X143" i="3"/>
  <c r="Y143" i="3" s="1"/>
  <c r="X130" i="3"/>
  <c r="Y130" i="3" s="1"/>
  <c r="X66" i="3"/>
  <c r="Y66" i="3" s="1"/>
  <c r="X34" i="3"/>
  <c r="Y34" i="3" s="1"/>
  <c r="X132" i="3"/>
  <c r="Y132" i="3" s="1"/>
  <c r="X36" i="3"/>
  <c r="Y36" i="3" s="1"/>
  <c r="X115" i="3"/>
  <c r="Y115" i="3" s="1"/>
  <c r="X174" i="3"/>
  <c r="Y174" i="3" s="1"/>
  <c r="X46" i="3"/>
  <c r="Y46" i="3" s="1"/>
  <c r="X117" i="3"/>
  <c r="Y117" i="3" s="1"/>
  <c r="X37" i="3"/>
  <c r="X21" i="3"/>
  <c r="Y21" i="3" s="1"/>
  <c r="X13" i="3"/>
  <c r="X154" i="3"/>
  <c r="Y154" i="3" s="1"/>
  <c r="X26" i="3"/>
  <c r="Y26" i="3" s="1"/>
  <c r="X149" i="3"/>
  <c r="Y149" i="3" s="1"/>
  <c r="X164" i="3"/>
  <c r="X60" i="3"/>
  <c r="Y60" i="3" s="1"/>
  <c r="X28" i="3"/>
  <c r="Y28" i="3" s="1"/>
  <c r="X139" i="3"/>
  <c r="Y139" i="3" s="1"/>
  <c r="X75" i="3"/>
  <c r="Y75" i="3" s="1"/>
  <c r="X6" i="3"/>
  <c r="Y6" i="3" s="1"/>
  <c r="X51" i="3"/>
  <c r="Y51" i="3" s="1"/>
  <c r="X70" i="3"/>
  <c r="Y70" i="3" s="1"/>
  <c r="X159" i="3"/>
  <c r="Y159" i="3" s="1"/>
  <c r="X148" i="3"/>
  <c r="X116" i="3"/>
  <c r="Y116" i="3" s="1"/>
  <c r="X84" i="3"/>
  <c r="X158" i="3"/>
  <c r="Y158" i="3" s="1"/>
  <c r="X7" i="3"/>
  <c r="X180" i="3"/>
  <c r="Y180" i="3" s="1"/>
  <c r="X134" i="3"/>
  <c r="Y134" i="3" s="1"/>
  <c r="X133" i="3"/>
  <c r="X29" i="3"/>
  <c r="X163" i="3"/>
  <c r="X35" i="3"/>
  <c r="X101" i="3"/>
  <c r="X160" i="3"/>
  <c r="X153" i="3"/>
  <c r="Y153" i="3" s="1"/>
  <c r="X152" i="3"/>
  <c r="X181" i="3"/>
  <c r="X69" i="3"/>
  <c r="Y69" i="3" s="1"/>
  <c r="X100" i="3"/>
  <c r="Y100" i="3" s="1"/>
  <c r="X155" i="3"/>
  <c r="X169" i="3"/>
  <c r="X50" i="3"/>
  <c r="Y50" i="3" s="1"/>
  <c r="X161" i="3"/>
  <c r="Y161" i="3" s="1"/>
  <c r="X45" i="3"/>
  <c r="Y45" i="3" s="1"/>
  <c r="X124" i="3"/>
  <c r="Y124" i="3" s="1"/>
  <c r="X171" i="3"/>
  <c r="X107" i="3"/>
  <c r="Y107" i="3" s="1"/>
  <c r="X43" i="3"/>
  <c r="Y43" i="3" s="1"/>
  <c r="X87" i="3"/>
  <c r="Y87" i="3" s="1"/>
  <c r="X91" i="3"/>
  <c r="Y91" i="3" s="1"/>
  <c r="X11" i="3"/>
  <c r="X137" i="3"/>
  <c r="Y137" i="3" s="1"/>
  <c r="X77" i="3"/>
  <c r="X141" i="3"/>
  <c r="Y141" i="3" s="1"/>
  <c r="X129" i="3"/>
  <c r="Y129" i="3" s="1"/>
  <c r="X109" i="3"/>
  <c r="Y109" i="3" s="1"/>
  <c r="X146" i="3"/>
  <c r="Y146" i="3" s="1"/>
  <c r="X65" i="3"/>
  <c r="Y65" i="3" s="1"/>
  <c r="X166" i="3"/>
  <c r="Y166" i="3" s="1"/>
  <c r="X27" i="3"/>
  <c r="Y27" i="3" s="1"/>
  <c r="X176" i="3"/>
  <c r="Y176" i="3" s="1"/>
  <c r="X167" i="3"/>
  <c r="Y167" i="3" s="1"/>
  <c r="X103" i="3"/>
  <c r="X39" i="3"/>
  <c r="X177" i="3"/>
  <c r="Y177" i="3" s="1"/>
  <c r="X185" i="3"/>
  <c r="X97" i="3"/>
  <c r="X41" i="3"/>
  <c r="Y41" i="3" s="1"/>
  <c r="X123" i="3"/>
  <c r="Y123" i="3" s="1"/>
  <c r="X59" i="3"/>
  <c r="Y59" i="3" s="1"/>
  <c r="X73" i="3"/>
  <c r="X9" i="3"/>
  <c r="Y9" i="3" s="1"/>
  <c r="X162" i="3"/>
  <c r="Y162" i="3" s="1"/>
  <c r="X142" i="3"/>
  <c r="Y142" i="3" s="1"/>
  <c r="X122" i="3"/>
  <c r="Y122" i="3" s="1"/>
  <c r="X128" i="3"/>
  <c r="Y128" i="3" s="1"/>
  <c r="X49" i="3"/>
  <c r="Y49" i="3" s="1"/>
  <c r="X178" i="3"/>
  <c r="Y178" i="3" s="1"/>
  <c r="Y82" i="3"/>
  <c r="X82" i="3"/>
  <c r="X113" i="3"/>
  <c r="X145" i="3"/>
  <c r="Y52" i="3"/>
  <c r="X52" i="3"/>
  <c r="X20" i="3"/>
  <c r="Y20" i="3" s="1"/>
  <c r="X57" i="3"/>
  <c r="Y57" i="3" s="1"/>
  <c r="X131" i="3"/>
  <c r="Y131" i="3" s="1"/>
  <c r="X62" i="3"/>
  <c r="Y62" i="3" s="1"/>
  <c r="X30" i="3"/>
  <c r="Y136" i="3"/>
  <c r="X136" i="3"/>
  <c r="Y58" i="3"/>
  <c r="X58" i="3"/>
  <c r="Y102" i="3"/>
  <c r="X102" i="3"/>
  <c r="Y38" i="3"/>
  <c r="X38" i="3"/>
  <c r="Y53" i="3"/>
  <c r="X53" i="3"/>
  <c r="X33" i="3"/>
  <c r="Y33" i="3" s="1"/>
  <c r="X55" i="3"/>
  <c r="Y55" i="3" s="1"/>
  <c r="Y170" i="3"/>
  <c r="X170" i="3"/>
  <c r="Y74" i="3"/>
  <c r="X74" i="3"/>
  <c r="Y10" i="3"/>
  <c r="X10" i="3"/>
  <c r="X85" i="3"/>
  <c r="Y85" i="3" s="1"/>
  <c r="X81" i="3"/>
  <c r="Y81" i="3" s="1"/>
  <c r="X17" i="3"/>
  <c r="X140" i="3"/>
  <c r="Y140" i="3" s="1"/>
  <c r="X108" i="3"/>
  <c r="Y108" i="3" s="1"/>
  <c r="X76" i="3"/>
  <c r="Y76" i="3" s="1"/>
  <c r="X150" i="3"/>
  <c r="X8" i="3"/>
  <c r="Y8" i="3" s="1"/>
  <c r="Y90" i="3"/>
  <c r="X90" i="3"/>
  <c r="Y92" i="3"/>
  <c r="X92" i="3"/>
  <c r="Y105" i="3"/>
  <c r="X105" i="3"/>
  <c r="X89" i="3"/>
  <c r="Y89" i="3" s="1"/>
  <c r="X183" i="3"/>
  <c r="Y183" i="3" s="1"/>
  <c r="X119" i="3"/>
  <c r="Y119" i="3" s="1"/>
  <c r="X157" i="3"/>
  <c r="Y157" i="3" s="1"/>
  <c r="X112" i="3"/>
  <c r="Y112" i="3" s="1"/>
  <c r="X93" i="3"/>
  <c r="Y93" i="3" s="1"/>
  <c r="Y175" i="3"/>
  <c r="X175" i="3"/>
  <c r="X79" i="3"/>
  <c r="Y79" i="3" s="1"/>
  <c r="X173" i="3"/>
  <c r="Y173" i="3" s="1"/>
  <c r="X184" i="3"/>
  <c r="X68" i="3"/>
  <c r="Y68" i="3" s="1"/>
  <c r="X125" i="3"/>
  <c r="Y125" i="3" s="1"/>
  <c r="X25" i="3"/>
  <c r="Y25" i="3" s="1"/>
  <c r="X179" i="3"/>
  <c r="Y179" i="3" s="1"/>
  <c r="X147" i="3"/>
  <c r="Y147" i="3" s="1"/>
  <c r="Y83" i="3"/>
  <c r="X83" i="3"/>
  <c r="Y13" i="3"/>
  <c r="Y77" i="3"/>
  <c r="Y164" i="3"/>
  <c r="Y29" i="3"/>
  <c r="Y37" i="3"/>
  <c r="Y181" i="3"/>
  <c r="Y103" i="3"/>
  <c r="Y39" i="3"/>
  <c r="Y171" i="3"/>
  <c r="Y11" i="3"/>
  <c r="Y32" i="3"/>
  <c r="Y169" i="3"/>
  <c r="Y160" i="3"/>
  <c r="Y95" i="3"/>
  <c r="Y63" i="3"/>
  <c r="Y133" i="3"/>
  <c r="Y163" i="3"/>
  <c r="Y94" i="3"/>
  <c r="Y30" i="3"/>
  <c r="Y73" i="3"/>
  <c r="Y144" i="3"/>
  <c r="Y47" i="3"/>
  <c r="Y184" i="3"/>
  <c r="Y78" i="3"/>
  <c r="Y113" i="3"/>
  <c r="Y145" i="3"/>
  <c r="Y35" i="3"/>
  <c r="Y148" i="3"/>
  <c r="Y84" i="3"/>
  <c r="Y185" i="3"/>
  <c r="Y97" i="3"/>
  <c r="Y17" i="3"/>
  <c r="Y152" i="3"/>
  <c r="Y155" i="3"/>
  <c r="Y150" i="3"/>
  <c r="Y118" i="3"/>
  <c r="Y22" i="3"/>
  <c r="Y7" i="3"/>
  <c r="Y101" i="3"/>
  <c r="Y172" i="3"/>
  <c r="Y56" i="3"/>
  <c r="Y23" i="3"/>
  <c r="Y138" i="3"/>
  <c r="Y182" i="3"/>
  <c r="Y54" i="3"/>
  <c r="Y80" i="3"/>
  <c r="Y48" i="3"/>
  <c r="Y15" i="3"/>
  <c r="Y19" i="3"/>
  <c r="Y104" i="3"/>
  <c r="Y40" i="3"/>
  <c r="L7" i="2" l="1"/>
  <c r="L10" i="2"/>
  <c r="O7" i="2"/>
  <c r="L11" i="2"/>
  <c r="L9" i="2"/>
  <c r="L8" i="2"/>
  <c r="L12" i="2"/>
  <c r="L13"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Lucie ADENAUER</author>
  </authors>
  <commentList>
    <comment ref="C97" authorId="0" shapeId="0" xr:uid="{57D56744-6A21-45C6-9B25-1C2AA089681F}">
      <text>
        <r>
          <rPr>
            <b/>
            <sz val="9"/>
            <color indexed="81"/>
            <rFont val="Tahoma"/>
            <family val="2"/>
          </rPr>
          <t>Lucie ADENAUER:</t>
        </r>
        <r>
          <rPr>
            <sz val="9"/>
            <color indexed="81"/>
            <rFont val="Tahoma"/>
            <family val="2"/>
          </rPr>
          <t xml:space="preserve">
Total GHG emissions with 1 decimal number</t>
        </r>
      </text>
    </comment>
    <comment ref="C150" authorId="0" shapeId="0" xr:uid="{97DE597B-056E-4C25-88DA-4B6CDDB37B8D}">
      <text>
        <r>
          <rPr>
            <b/>
            <sz val="9"/>
            <color indexed="81"/>
            <rFont val="Tahoma"/>
            <family val="2"/>
          </rPr>
          <t>Lucie ADENAUER:</t>
        </r>
        <r>
          <rPr>
            <sz val="9"/>
            <color indexed="81"/>
            <rFont val="Tahoma"/>
            <family val="2"/>
          </rPr>
          <t xml:space="preserve">
Total 2018 GHG emissions are used</t>
        </r>
      </text>
    </comment>
  </commentList>
</comments>
</file>

<file path=xl/sharedStrings.xml><?xml version="1.0" encoding="utf-8"?>
<sst xmlns="http://schemas.openxmlformats.org/spreadsheetml/2006/main" count="4473" uniqueCount="707">
  <si>
    <t>Criteria</t>
  </si>
  <si>
    <t>Threshold</t>
  </si>
  <si>
    <t>Allocation of countries per group</t>
  </si>
  <si>
    <t>ISO3</t>
  </si>
  <si>
    <t>Country</t>
  </si>
  <si>
    <t>LIE</t>
  </si>
  <si>
    <t>Liechtenstein</t>
  </si>
  <si>
    <t>PLW</t>
  </si>
  <si>
    <t>Palau</t>
  </si>
  <si>
    <t>SMR</t>
  </si>
  <si>
    <t>San Marino</t>
  </si>
  <si>
    <t>SGP</t>
  </si>
  <si>
    <t>Singapore</t>
  </si>
  <si>
    <t>FSM</t>
  </si>
  <si>
    <t>Micronesia</t>
  </si>
  <si>
    <t>MDV</t>
  </si>
  <si>
    <t>Maldives</t>
  </si>
  <si>
    <t>GNQ</t>
  </si>
  <si>
    <t>Equatorial Guinea</t>
  </si>
  <si>
    <t>SLB</t>
  </si>
  <si>
    <t>Solomon Islands</t>
  </si>
  <si>
    <t>NIU</t>
  </si>
  <si>
    <t>Niue</t>
  </si>
  <si>
    <t>SYC</t>
  </si>
  <si>
    <t>Seychelles</t>
  </si>
  <si>
    <t>QAT</t>
  </si>
  <si>
    <t>Qatar</t>
  </si>
  <si>
    <t>GRD</t>
  </si>
  <si>
    <t>Grenada</t>
  </si>
  <si>
    <t>BHS</t>
  </si>
  <si>
    <t>Bahamas</t>
  </si>
  <si>
    <t>ARE</t>
  </si>
  <si>
    <t>United Arab Emirates</t>
  </si>
  <si>
    <t>SAU</t>
  </si>
  <si>
    <t>Saudi Arabia</t>
  </si>
  <si>
    <t>TTO</t>
  </si>
  <si>
    <t>Trinidad and Tobago</t>
  </si>
  <si>
    <t>BRN</t>
  </si>
  <si>
    <t>Brunei</t>
  </si>
  <si>
    <t>ATG</t>
  </si>
  <si>
    <t>Antigua and Barbuda</t>
  </si>
  <si>
    <t>ISR</t>
  </si>
  <si>
    <t>Israel</t>
  </si>
  <si>
    <t>OMN</t>
  </si>
  <si>
    <t>Oman</t>
  </si>
  <si>
    <t>JPN</t>
  </si>
  <si>
    <t>Japan</t>
  </si>
  <si>
    <t>MUS</t>
  </si>
  <si>
    <t>Mauritius</t>
  </si>
  <si>
    <t>LBN</t>
  </si>
  <si>
    <t>Lebanon</t>
  </si>
  <si>
    <t>KOR</t>
  </si>
  <si>
    <t>South Korea</t>
  </si>
  <si>
    <t>KNA</t>
  </si>
  <si>
    <t>Saint Kitts and Nevis</t>
  </si>
  <si>
    <t>LBY</t>
  </si>
  <si>
    <t>Libya</t>
  </si>
  <si>
    <t>IRQ</t>
  </si>
  <si>
    <t>Iraq</t>
  </si>
  <si>
    <t>GAB</t>
  </si>
  <si>
    <t>Gabon</t>
  </si>
  <si>
    <t>JOR</t>
  </si>
  <si>
    <t>Jordan</t>
  </si>
  <si>
    <t>MYS</t>
  </si>
  <si>
    <t>Malaysia</t>
  </si>
  <si>
    <t>IRN</t>
  </si>
  <si>
    <t>Iran</t>
  </si>
  <si>
    <t>MLT</t>
  </si>
  <si>
    <t>Malta</t>
  </si>
  <si>
    <t>LBR</t>
  </si>
  <si>
    <t>Liberia</t>
  </si>
  <si>
    <t>NRU</t>
  </si>
  <si>
    <t>Nauru</t>
  </si>
  <si>
    <t>COD</t>
  </si>
  <si>
    <t>Democratic Republic of the Congo</t>
  </si>
  <si>
    <t>STP</t>
  </si>
  <si>
    <t>Sao Tome and Principe</t>
  </si>
  <si>
    <t>DZA</t>
  </si>
  <si>
    <t>Algeria</t>
  </si>
  <si>
    <t>VCT</t>
  </si>
  <si>
    <t>Saint Vincent and the Grenadines</t>
  </si>
  <si>
    <t>LCA</t>
  </si>
  <si>
    <t>Saint Lucia</t>
  </si>
  <si>
    <t>CYP</t>
  </si>
  <si>
    <t>Cyprus</t>
  </si>
  <si>
    <t>RUS</t>
  </si>
  <si>
    <t>Russia</t>
  </si>
  <si>
    <t>ZAF</t>
  </si>
  <si>
    <t>South Africa</t>
  </si>
  <si>
    <t>CHN</t>
  </si>
  <si>
    <t>China</t>
  </si>
  <si>
    <t>JAM</t>
  </si>
  <si>
    <t>Jamaica</t>
  </si>
  <si>
    <t>SUR</t>
  </si>
  <si>
    <t>Suriname</t>
  </si>
  <si>
    <t>BWA</t>
  </si>
  <si>
    <t>Botswana</t>
  </si>
  <si>
    <t>CZE</t>
  </si>
  <si>
    <t>Czech Republic</t>
  </si>
  <si>
    <t>BLZ</t>
  </si>
  <si>
    <t>Belize</t>
  </si>
  <si>
    <t>PRK</t>
  </si>
  <si>
    <t>North Korea</t>
  </si>
  <si>
    <t>LUX</t>
  </si>
  <si>
    <t>Luxembourg</t>
  </si>
  <si>
    <t>TKM</t>
  </si>
  <si>
    <t>Turkmenistan</t>
  </si>
  <si>
    <t>SVK</t>
  </si>
  <si>
    <t>Slovakia</t>
  </si>
  <si>
    <t>USA</t>
  </si>
  <si>
    <t>United States</t>
  </si>
  <si>
    <t>PNG</t>
  </si>
  <si>
    <t>Papua New Guinea</t>
  </si>
  <si>
    <t>CAN</t>
  </si>
  <si>
    <t>Canada</t>
  </si>
  <si>
    <t>DEU</t>
  </si>
  <si>
    <t>Germany</t>
  </si>
  <si>
    <t>ITA</t>
  </si>
  <si>
    <t>Italy</t>
  </si>
  <si>
    <t>BEL</t>
  </si>
  <si>
    <t>Belgium</t>
  </si>
  <si>
    <t>GRC</t>
  </si>
  <si>
    <t>Greece</t>
  </si>
  <si>
    <t>IDN</t>
  </si>
  <si>
    <t>Indonesia</t>
  </si>
  <si>
    <t>EGY</t>
  </si>
  <si>
    <t>Egypt</t>
  </si>
  <si>
    <t>ZWE</t>
  </si>
  <si>
    <t>Zimbabwe</t>
  </si>
  <si>
    <t>FIN</t>
  </si>
  <si>
    <t>Finland</t>
  </si>
  <si>
    <t>SVN</t>
  </si>
  <si>
    <t>Slovenia</t>
  </si>
  <si>
    <t>POL</t>
  </si>
  <si>
    <t>Poland</t>
  </si>
  <si>
    <t>SRB</t>
  </si>
  <si>
    <t>Serbia</t>
  </si>
  <si>
    <t>CMR</t>
  </si>
  <si>
    <t>Cameroon</t>
  </si>
  <si>
    <t>MNE</t>
  </si>
  <si>
    <t>Montenegro</t>
  </si>
  <si>
    <t>AUT</t>
  </si>
  <si>
    <t>Austria</t>
  </si>
  <si>
    <t>KAZ</t>
  </si>
  <si>
    <t>Kazakhstan</t>
  </si>
  <si>
    <t>BIH</t>
  </si>
  <si>
    <t>Bosnia and Herzegovina</t>
  </si>
  <si>
    <t>NLD</t>
  </si>
  <si>
    <t>Netherlands</t>
  </si>
  <si>
    <t>COG</t>
  </si>
  <si>
    <t>Congo</t>
  </si>
  <si>
    <t>MKD</t>
  </si>
  <si>
    <t>Macedonia</t>
  </si>
  <si>
    <t>CIV</t>
  </si>
  <si>
    <t>Côte d'Ivoire</t>
  </si>
  <si>
    <t>TUR</t>
  </si>
  <si>
    <t>Turkey</t>
  </si>
  <si>
    <t>MDA</t>
  </si>
  <si>
    <t>Moldova</t>
  </si>
  <si>
    <t>PRT</t>
  </si>
  <si>
    <t>Portugal</t>
  </si>
  <si>
    <t>HUN</t>
  </si>
  <si>
    <t>Hungary</t>
  </si>
  <si>
    <t>GEO</t>
  </si>
  <si>
    <t>Georgia</t>
  </si>
  <si>
    <t>GBR</t>
  </si>
  <si>
    <t>United Kingdom</t>
  </si>
  <si>
    <t>TUN</t>
  </si>
  <si>
    <t>Tunisia</t>
  </si>
  <si>
    <t>EST</t>
  </si>
  <si>
    <t>Estonia</t>
  </si>
  <si>
    <t>SYR</t>
  </si>
  <si>
    <t>Syria</t>
  </si>
  <si>
    <t>UKR</t>
  </si>
  <si>
    <t>Ukraine</t>
  </si>
  <si>
    <t>CHE</t>
  </si>
  <si>
    <t>Switzerland</t>
  </si>
  <si>
    <t>GUY</t>
  </si>
  <si>
    <t>Guyana</t>
  </si>
  <si>
    <t>ECU</t>
  </si>
  <si>
    <t>Ecuador</t>
  </si>
  <si>
    <t>VEN</t>
  </si>
  <si>
    <t>Venezuela</t>
  </si>
  <si>
    <t>ESP</t>
  </si>
  <si>
    <t>Spain</t>
  </si>
  <si>
    <t>PAN</t>
  </si>
  <si>
    <t>Panama</t>
  </si>
  <si>
    <t>CPV</t>
  </si>
  <si>
    <t>Cape Verde</t>
  </si>
  <si>
    <t>HRV</t>
  </si>
  <si>
    <t>Croatia</t>
  </si>
  <si>
    <t>PER</t>
  </si>
  <si>
    <t>Peru</t>
  </si>
  <si>
    <t>MEX</t>
  </si>
  <si>
    <t>Mexico</t>
  </si>
  <si>
    <t>TLS</t>
  </si>
  <si>
    <t>Timor-Leste</t>
  </si>
  <si>
    <t>THA</t>
  </si>
  <si>
    <t>Thailand</t>
  </si>
  <si>
    <t>LKA</t>
  </si>
  <si>
    <t>Sri Lanka</t>
  </si>
  <si>
    <t>MAR</t>
  </si>
  <si>
    <t>Morocco</t>
  </si>
  <si>
    <t>VNM</t>
  </si>
  <si>
    <t>Vietnam</t>
  </si>
  <si>
    <t>SLV</t>
  </si>
  <si>
    <t>El Salvador</t>
  </si>
  <si>
    <t>MOZ</t>
  </si>
  <si>
    <t>Mozambique</t>
  </si>
  <si>
    <t>ARM</t>
  </si>
  <si>
    <t>Armenia</t>
  </si>
  <si>
    <t>NOR</t>
  </si>
  <si>
    <t>Norway</t>
  </si>
  <si>
    <t>CHL</t>
  </si>
  <si>
    <t>Chile</t>
  </si>
  <si>
    <t>ROU</t>
  </si>
  <si>
    <t>Romania</t>
  </si>
  <si>
    <t>UZB</t>
  </si>
  <si>
    <t>Uzbekistan</t>
  </si>
  <si>
    <t>AUS</t>
  </si>
  <si>
    <t>Australia</t>
  </si>
  <si>
    <t>FRA</t>
  </si>
  <si>
    <t>France</t>
  </si>
  <si>
    <t>BEN</t>
  </si>
  <si>
    <t>Benin</t>
  </si>
  <si>
    <t>BOL</t>
  </si>
  <si>
    <t>Bolivia</t>
  </si>
  <si>
    <t>IND</t>
  </si>
  <si>
    <t>India</t>
  </si>
  <si>
    <t>FJI</t>
  </si>
  <si>
    <t>Fiji</t>
  </si>
  <si>
    <t>ISL</t>
  </si>
  <si>
    <t>Iceland</t>
  </si>
  <si>
    <t>NGA</t>
  </si>
  <si>
    <t>Nigeria</t>
  </si>
  <si>
    <t>DNK</t>
  </si>
  <si>
    <t>Denmark</t>
  </si>
  <si>
    <t>SWE</t>
  </si>
  <si>
    <t>Sweden</t>
  </si>
  <si>
    <t>DOM</t>
  </si>
  <si>
    <t>Dominican Republic</t>
  </si>
  <si>
    <t>COL</t>
  </si>
  <si>
    <t>Colombia</t>
  </si>
  <si>
    <t>LTU</t>
  </si>
  <si>
    <t>Lithuania</t>
  </si>
  <si>
    <t>LAO</t>
  </si>
  <si>
    <t>Laos</t>
  </si>
  <si>
    <t>HND</t>
  </si>
  <si>
    <t>Honduras</t>
  </si>
  <si>
    <t>NAM</t>
  </si>
  <si>
    <t>Namibia</t>
  </si>
  <si>
    <t>TON</t>
  </si>
  <si>
    <t>Tonga</t>
  </si>
  <si>
    <t>ZMB</t>
  </si>
  <si>
    <t>Zambia</t>
  </si>
  <si>
    <t>PHL</t>
  </si>
  <si>
    <t>Philippines</t>
  </si>
  <si>
    <t>GTM</t>
  </si>
  <si>
    <t>Guatemala</t>
  </si>
  <si>
    <t>AGO</t>
  </si>
  <si>
    <t>Angola</t>
  </si>
  <si>
    <t>CUB</t>
  </si>
  <si>
    <t>Cuba</t>
  </si>
  <si>
    <t>BGR</t>
  </si>
  <si>
    <t>Bulgaria</t>
  </si>
  <si>
    <t>YEM</t>
  </si>
  <si>
    <t>Yemen</t>
  </si>
  <si>
    <t>LVA</t>
  </si>
  <si>
    <t>Latvia</t>
  </si>
  <si>
    <t>WSM</t>
  </si>
  <si>
    <t>Samoa</t>
  </si>
  <si>
    <t>BLR</t>
  </si>
  <si>
    <t>Belarus</t>
  </si>
  <si>
    <t>NIC</t>
  </si>
  <si>
    <t>Nicaragua</t>
  </si>
  <si>
    <t>BTN</t>
  </si>
  <si>
    <t>Bhutan</t>
  </si>
  <si>
    <t>KHM</t>
  </si>
  <si>
    <t>Cambodia</t>
  </si>
  <si>
    <t>PRY</t>
  </si>
  <si>
    <t>Paraguay</t>
  </si>
  <si>
    <t>ARG</t>
  </si>
  <si>
    <t>Argentina</t>
  </si>
  <si>
    <t>TGO</t>
  </si>
  <si>
    <t>Togo</t>
  </si>
  <si>
    <t>CAF</t>
  </si>
  <si>
    <t>Central African Republic</t>
  </si>
  <si>
    <t>BDI</t>
  </si>
  <si>
    <t>Burundi</t>
  </si>
  <si>
    <t>SEN</t>
  </si>
  <si>
    <t>Senegal</t>
  </si>
  <si>
    <t>MMR</t>
  </si>
  <si>
    <t>Myanmar</t>
  </si>
  <si>
    <t>BGD</t>
  </si>
  <si>
    <t>Bangladesh</t>
  </si>
  <si>
    <t>SLE</t>
  </si>
  <si>
    <t>Sierra Leone</t>
  </si>
  <si>
    <t>TZA</t>
  </si>
  <si>
    <t>Tanzania</t>
  </si>
  <si>
    <t>SWZ</t>
  </si>
  <si>
    <t>Eswatini</t>
  </si>
  <si>
    <t>MWI</t>
  </si>
  <si>
    <t>Malawi</t>
  </si>
  <si>
    <t>BRA</t>
  </si>
  <si>
    <t>Brazil</t>
  </si>
  <si>
    <t>IRL</t>
  </si>
  <si>
    <t>Ireland</t>
  </si>
  <si>
    <t>KGZ</t>
  </si>
  <si>
    <t>Kyrgyzstan</t>
  </si>
  <si>
    <t>HTI</t>
  </si>
  <si>
    <t>Haiti</t>
  </si>
  <si>
    <t>BFA</t>
  </si>
  <si>
    <t>Burkina Faso</t>
  </si>
  <si>
    <t>GMB</t>
  </si>
  <si>
    <t>Gambia</t>
  </si>
  <si>
    <t>PAK</t>
  </si>
  <si>
    <t>Pakistan</t>
  </si>
  <si>
    <t>COM</t>
  </si>
  <si>
    <t>Comoros</t>
  </si>
  <si>
    <t>GNB</t>
  </si>
  <si>
    <t>Guinea-Bissau</t>
  </si>
  <si>
    <t>RWA</t>
  </si>
  <si>
    <t>Rwanda</t>
  </si>
  <si>
    <t>CRI</t>
  </si>
  <si>
    <t>Costa Rica</t>
  </si>
  <si>
    <t>UGA</t>
  </si>
  <si>
    <t>Uganda</t>
  </si>
  <si>
    <t>MNG</t>
  </si>
  <si>
    <t>Mongolia</t>
  </si>
  <si>
    <t>GIN</t>
  </si>
  <si>
    <t>Guinea</t>
  </si>
  <si>
    <t>SOM</t>
  </si>
  <si>
    <t>Somalia</t>
  </si>
  <si>
    <t>DJI</t>
  </si>
  <si>
    <t>Djibouti</t>
  </si>
  <si>
    <t>LSO</t>
  </si>
  <si>
    <t>Lesotho</t>
  </si>
  <si>
    <t>MDG</t>
  </si>
  <si>
    <t>Madagascar</t>
  </si>
  <si>
    <t>NPL</t>
  </si>
  <si>
    <t>Nepal</t>
  </si>
  <si>
    <t>NZL</t>
  </si>
  <si>
    <t>New Zealand</t>
  </si>
  <si>
    <t>SDN</t>
  </si>
  <si>
    <t>Sudan</t>
  </si>
  <si>
    <t>ETH</t>
  </si>
  <si>
    <t>Ethiopia</t>
  </si>
  <si>
    <t>ERI</t>
  </si>
  <si>
    <t>Eritrea</t>
  </si>
  <si>
    <t>SSD</t>
  </si>
  <si>
    <t>South Sudan</t>
  </si>
  <si>
    <t>KEN</t>
  </si>
  <si>
    <t>Kenya</t>
  </si>
  <si>
    <t>TCD</t>
  </si>
  <si>
    <t>Chad</t>
  </si>
  <si>
    <t>NER</t>
  </si>
  <si>
    <t>Niger</t>
  </si>
  <si>
    <t>MRT</t>
  </si>
  <si>
    <t>Mauritania</t>
  </si>
  <si>
    <t>URY</t>
  </si>
  <si>
    <t>Uruguay</t>
  </si>
  <si>
    <t>GHA</t>
  </si>
  <si>
    <t>Ghana</t>
  </si>
  <si>
    <t>MLI</t>
  </si>
  <si>
    <t>Mali</t>
  </si>
  <si>
    <t/>
  </si>
  <si>
    <t>TotalGHG_MtCO2e_2019</t>
  </si>
  <si>
    <t>AFOLU_MtCO2e</t>
  </si>
  <si>
    <t>Agri_MtCO2e</t>
  </si>
  <si>
    <t>LULUCF_MtCO2e</t>
  </si>
  <si>
    <t>Livestock_MtCO2e</t>
  </si>
  <si>
    <t>Crop_MtCO2e</t>
  </si>
  <si>
    <t>TABLE: SelectionMethod</t>
  </si>
  <si>
    <t>Method</t>
  </si>
  <si>
    <t>Selection</t>
  </si>
  <si>
    <t>x</t>
  </si>
  <si>
    <t>FAO</t>
  </si>
  <si>
    <t>Description</t>
  </si>
  <si>
    <t>Source</t>
  </si>
  <si>
    <t>Profile1</t>
  </si>
  <si>
    <t>Profile</t>
  </si>
  <si>
    <t>ASSUMPTIONS</t>
  </si>
  <si>
    <t>DASHBOARD</t>
  </si>
  <si>
    <t>Profile2</t>
  </si>
  <si>
    <t>Profile3</t>
  </si>
  <si>
    <t>Profile4</t>
  </si>
  <si>
    <t>Profile5</t>
  </si>
  <si>
    <t>Profile6</t>
  </si>
  <si>
    <t>Number of countries</t>
  </si>
  <si>
    <t>Total</t>
  </si>
  <si>
    <t>Average emission profile per group</t>
  </si>
  <si>
    <t>Land</t>
  </si>
  <si>
    <t>Crop</t>
  </si>
  <si>
    <t>Livestock</t>
  </si>
  <si>
    <t>AFOLU</t>
  </si>
  <si>
    <t>ShAFOLU_TOtal</t>
  </si>
  <si>
    <t>shLivestock_AFOLU</t>
  </si>
  <si>
    <t>shLULUCF_AFOLU</t>
  </si>
  <si>
    <t>ShCrop_AFOLU</t>
  </si>
  <si>
    <t>TABLE: DataGHGFAO</t>
  </si>
  <si>
    <t>ALA</t>
  </si>
  <si>
    <t>AFG</t>
  </si>
  <si>
    <t>Afghanistan</t>
  </si>
  <si>
    <t>ALB</t>
  </si>
  <si>
    <t>Albania</t>
  </si>
  <si>
    <t>AND</t>
  </si>
  <si>
    <t>Andorra</t>
  </si>
  <si>
    <t>AIA</t>
  </si>
  <si>
    <t>Anguilla</t>
  </si>
  <si>
    <t>ABW</t>
  </si>
  <si>
    <t>Aruba</t>
  </si>
  <si>
    <t>AZE</t>
  </si>
  <si>
    <t>Azerbaijan</t>
  </si>
  <si>
    <t>BHR</t>
  </si>
  <si>
    <t>Bahrain</t>
  </si>
  <si>
    <t>BRB</t>
  </si>
  <si>
    <t>Barbados</t>
  </si>
  <si>
    <t>BMU</t>
  </si>
  <si>
    <t>Bermuda</t>
  </si>
  <si>
    <t>BES</t>
  </si>
  <si>
    <t>VGB</t>
  </si>
  <si>
    <t>British Virgin Islands</t>
  </si>
  <si>
    <t>CYM</t>
  </si>
  <si>
    <t>Cayman Islands</t>
  </si>
  <si>
    <t>CUW</t>
  </si>
  <si>
    <t>DMA</t>
  </si>
  <si>
    <t>Dominica</t>
  </si>
  <si>
    <t>FLK</t>
  </si>
  <si>
    <t>FRO</t>
  </si>
  <si>
    <t>Faroe Islands</t>
  </si>
  <si>
    <t>GUF</t>
  </si>
  <si>
    <t>French Guiana</t>
  </si>
  <si>
    <t>ATF</t>
  </si>
  <si>
    <t>French Southern Territories</t>
  </si>
  <si>
    <t>GIB</t>
  </si>
  <si>
    <t>Gibraltar</t>
  </si>
  <si>
    <t>GRL</t>
  </si>
  <si>
    <t>Greenland</t>
  </si>
  <si>
    <t>GLP</t>
  </si>
  <si>
    <t>Guadeloupe</t>
  </si>
  <si>
    <t>GGY</t>
  </si>
  <si>
    <t>Guernsey</t>
  </si>
  <si>
    <t>HKG</t>
  </si>
  <si>
    <t>IMN</t>
  </si>
  <si>
    <t>Isle of Man</t>
  </si>
  <si>
    <t>JEY</t>
  </si>
  <si>
    <t>Jersey</t>
  </si>
  <si>
    <t>KIR</t>
  </si>
  <si>
    <t>Kiribati</t>
  </si>
  <si>
    <t>KWT</t>
  </si>
  <si>
    <t>Kuwait</t>
  </si>
  <si>
    <t>MAC</t>
  </si>
  <si>
    <t>MTQ</t>
  </si>
  <si>
    <t>Martinique</t>
  </si>
  <si>
    <t>MYT</t>
  </si>
  <si>
    <t>Mayotte</t>
  </si>
  <si>
    <t>MCO</t>
  </si>
  <si>
    <t>Monaco</t>
  </si>
  <si>
    <t>MSR</t>
  </si>
  <si>
    <t>Montserrat</t>
  </si>
  <si>
    <t>NCL</t>
  </si>
  <si>
    <t>New Caledonia</t>
  </si>
  <si>
    <t>NFK</t>
  </si>
  <si>
    <t>Norfolk Island</t>
  </si>
  <si>
    <t>PSE</t>
  </si>
  <si>
    <t>PRI</t>
  </si>
  <si>
    <t>Puerto Rico</t>
  </si>
  <si>
    <t>REU</t>
  </si>
  <si>
    <t>SPM</t>
  </si>
  <si>
    <t>Saint Pierre and Miquelon</t>
  </si>
  <si>
    <t>BLM</t>
  </si>
  <si>
    <t>MAF</t>
  </si>
  <si>
    <t>SXM</t>
  </si>
  <si>
    <t>SJM</t>
  </si>
  <si>
    <t>Svalbard and Jan Mayen</t>
  </si>
  <si>
    <t>Swaziland</t>
  </si>
  <si>
    <t>TJK</t>
  </si>
  <si>
    <t>Tajikistan</t>
  </si>
  <si>
    <t>TCA</t>
  </si>
  <si>
    <t>Turks and Caicos Islands</t>
  </si>
  <si>
    <t>TUV</t>
  </si>
  <si>
    <t>Tuvalu</t>
  </si>
  <si>
    <t>UMI</t>
  </si>
  <si>
    <t>United States Minor Outlying Islands</t>
  </si>
  <si>
    <t>VUT</t>
  </si>
  <si>
    <t>Vanuatu</t>
  </si>
  <si>
    <t>VAT</t>
  </si>
  <si>
    <t>VIR</t>
  </si>
  <si>
    <t>ESH</t>
  </si>
  <si>
    <t>Western Sahara</t>
  </si>
  <si>
    <t>TABLE: Summary statistics for selected method</t>
  </si>
  <si>
    <t>Median</t>
  </si>
  <si>
    <t>Test</t>
  </si>
  <si>
    <t>TABLE: Method_FABLEBrief</t>
  </si>
  <si>
    <t>TABLE: Method_Test</t>
  </si>
  <si>
    <t xml:space="preserve">Source: </t>
  </si>
  <si>
    <t>Afforestation/Restoration</t>
  </si>
  <si>
    <t>Forest management</t>
  </si>
  <si>
    <t>Peatland restoration</t>
  </si>
  <si>
    <t>Wetland restoration</t>
  </si>
  <si>
    <t>CO2 removal potential</t>
  </si>
  <si>
    <t>Total Forest &amp; other ecosystems</t>
  </si>
  <si>
    <t>SCS cropland</t>
  </si>
  <si>
    <t>SCS grassland</t>
  </si>
  <si>
    <t>Agroforestry</t>
  </si>
  <si>
    <t>Total land mitigation per year</t>
  </si>
  <si>
    <t>Margin agri/land</t>
  </si>
  <si>
    <t>Total SCS</t>
  </si>
  <si>
    <t>SCS/CO2 removal</t>
  </si>
  <si>
    <t>Åland Islands</t>
  </si>
  <si>
    <t>ASM</t>
  </si>
  <si>
    <t>American Samoa</t>
  </si>
  <si>
    <t>Bahamas, The</t>
  </si>
  <si>
    <t>Bonaire, Sint Eustatius and Saba</t>
  </si>
  <si>
    <t>BVT</t>
  </si>
  <si>
    <t>Bouvet Island</t>
  </si>
  <si>
    <t>IOT</t>
  </si>
  <si>
    <t>British Indian Ocean Territory</t>
  </si>
  <si>
    <t>Brunei Darussalam</t>
  </si>
  <si>
    <t>Cabo Verde</t>
  </si>
  <si>
    <t>CXR</t>
  </si>
  <si>
    <t>Christmas Island</t>
  </si>
  <si>
    <t>CCK</t>
  </si>
  <si>
    <t>Cocos (Keeling) Islands</t>
  </si>
  <si>
    <t>Congo, Dem. Rep.</t>
  </si>
  <si>
    <t>Congo, Rep.</t>
  </si>
  <si>
    <t>COK</t>
  </si>
  <si>
    <t>Cook Islands</t>
  </si>
  <si>
    <t>Curaçao</t>
  </si>
  <si>
    <t>Egypt, Arab Rep.</t>
  </si>
  <si>
    <t>Falkland Islands (Malvinas)</t>
  </si>
  <si>
    <t>PYF</t>
  </si>
  <si>
    <t>French Polynesia</t>
  </si>
  <si>
    <t>Gambia, The</t>
  </si>
  <si>
    <t>GUM</t>
  </si>
  <si>
    <t>Guam</t>
  </si>
  <si>
    <t>HMD</t>
  </si>
  <si>
    <t>Heard Island and McDonald Islands</t>
  </si>
  <si>
    <t>Holy See</t>
  </si>
  <si>
    <t>Hong Kong SAR, China</t>
  </si>
  <si>
    <t>Iran, Islamic Rep.</t>
  </si>
  <si>
    <t>Korea, Dem. People's Rep.</t>
  </si>
  <si>
    <t>Korea, Rep.</t>
  </si>
  <si>
    <t>Kyrgyz Republic</t>
  </si>
  <si>
    <t>Lao PDR</t>
  </si>
  <si>
    <t>Macao SAR, China</t>
  </si>
  <si>
    <t>Macedonia, FYR</t>
  </si>
  <si>
    <t>MHL</t>
  </si>
  <si>
    <t>Marshall Islands</t>
  </si>
  <si>
    <t>Micronesia, Fed. Sts.</t>
  </si>
  <si>
    <t>ANT</t>
  </si>
  <si>
    <t>Netherlands Antilles</t>
  </si>
  <si>
    <t>MNP</t>
  </si>
  <si>
    <t>Northern Mariana Islands</t>
  </si>
  <si>
    <t>PCN</t>
  </si>
  <si>
    <t>Pitcairn</t>
  </si>
  <si>
    <t>Réunion</t>
  </si>
  <si>
    <t>Russian Federation</t>
  </si>
  <si>
    <t>Saint Barthélemy</t>
  </si>
  <si>
    <t>SHN</t>
  </si>
  <si>
    <t>Saint Helena, Ascension and Tristan da Cunha</t>
  </si>
  <si>
    <t>São Tomé and Principe</t>
  </si>
  <si>
    <t>SCG</t>
  </si>
  <si>
    <t>Serbia and Montenegro</t>
  </si>
  <si>
    <t>Sint Maarten (Dutch part)</t>
  </si>
  <si>
    <t>Slovak Republic</t>
  </si>
  <si>
    <t>SGS</t>
  </si>
  <si>
    <t>South Georgia and the South Sandwich Islands</t>
  </si>
  <si>
    <t>St. Kitts and Nevis</t>
  </si>
  <si>
    <t>St. Lucia</t>
  </si>
  <si>
    <t>St. Martin (French part)</t>
  </si>
  <si>
    <t>St. Vincent and the Grenadines</t>
  </si>
  <si>
    <t>Syrian Arab Republic</t>
  </si>
  <si>
    <t>TWN</t>
  </si>
  <si>
    <t>Taiwan, China</t>
  </si>
  <si>
    <t>TKL</t>
  </si>
  <si>
    <t>Tokelau</t>
  </si>
  <si>
    <t>Venezuela, RB</t>
  </si>
  <si>
    <t>Virgin Islands (U.S.)</t>
  </si>
  <si>
    <t>WLF</t>
  </si>
  <si>
    <t>Wallis and Futuna</t>
  </si>
  <si>
    <t>West Bank and Gaza</t>
  </si>
  <si>
    <t>Yemen, Rep.</t>
  </si>
  <si>
    <t>TABLE: DataLandRemPot</t>
  </si>
  <si>
    <t>C1Source</t>
  </si>
  <si>
    <t>C1Threshold</t>
  </si>
  <si>
    <t>C1Outcome</t>
  </si>
  <si>
    <t>C2Source</t>
  </si>
  <si>
    <t>C2Threshold</t>
  </si>
  <si>
    <t>C2Outcome</t>
  </si>
  <si>
    <t>C3Source</t>
  </si>
  <si>
    <t>C3Threshold</t>
  </si>
  <si>
    <t>C3Outcome</t>
  </si>
  <si>
    <t>TotalKcal</t>
  </si>
  <si>
    <t>RedMeatKcal</t>
  </si>
  <si>
    <t>LandRemovalPotential</t>
  </si>
  <si>
    <t>LULUCFnegative</t>
  </si>
  <si>
    <t>Average kcal per capita per day</t>
  </si>
  <si>
    <t>C1Value</t>
  </si>
  <si>
    <t>Is the current food consumption excessive?</t>
  </si>
  <si>
    <t>Is the current red meat consumption excessive?</t>
  </si>
  <si>
    <t>Is the land based CO2 removal potential significant?</t>
  </si>
  <si>
    <t>Are current LULUCF net emissions negative?</t>
  </si>
  <si>
    <t>Are current agricultural emissions higher than LULUCF removals?</t>
  </si>
  <si>
    <t>FABLEBrief</t>
  </si>
  <si>
    <t>TABLE: DataFoodConso</t>
  </si>
  <si>
    <t>Bovine Meat</t>
  </si>
  <si>
    <t>Goat Meat</t>
  </si>
  <si>
    <t>Pig Meat</t>
  </si>
  <si>
    <t>Red Meat</t>
  </si>
  <si>
    <t>Milk</t>
  </si>
  <si>
    <t>Total Kcal</t>
  </si>
  <si>
    <t>China, Hong Kong SAR</t>
  </si>
  <si>
    <t>China, Macao SAR</t>
  </si>
  <si>
    <t>China, Taiwan Province of</t>
  </si>
  <si>
    <t>C2Value</t>
  </si>
  <si>
    <t>C3Value</t>
  </si>
  <si>
    <t>TABLE: DataShLandRemPot</t>
  </si>
  <si>
    <t>CO2Removal_noagri</t>
  </si>
  <si>
    <t>CO2Removal_withagri</t>
  </si>
  <si>
    <t>FAOGHG_noLULUCF</t>
  </si>
  <si>
    <t>FAOSh_noagri</t>
  </si>
  <si>
    <t>FAOSh_withagri</t>
  </si>
  <si>
    <t>% current total GHG without LULUCF</t>
  </si>
  <si>
    <t>C4Source</t>
  </si>
  <si>
    <t>C4Threshold</t>
  </si>
  <si>
    <t>C4Value</t>
  </si>
  <si>
    <t>C4Outcome</t>
  </si>
  <si>
    <t>C5Source</t>
  </si>
  <si>
    <t>C5Threshold</t>
  </si>
  <si>
    <t>C5Value</t>
  </si>
  <si>
    <t>C5Outcome</t>
  </si>
  <si>
    <t>PROFILE</t>
  </si>
  <si>
    <t>PROFILE_pre</t>
  </si>
  <si>
    <t>Palestine</t>
  </si>
  <si>
    <t>Tajikstan</t>
  </si>
  <si>
    <t>LatestYear</t>
  </si>
  <si>
    <t>Sector</t>
  </si>
  <si>
    <t>Energy</t>
  </si>
  <si>
    <t>Industrial Processes and Product Use</t>
  </si>
  <si>
    <t>Agriculture</t>
  </si>
  <si>
    <t>Land-Use Change and Forestry</t>
  </si>
  <si>
    <t>Waste</t>
  </si>
  <si>
    <t>Other</t>
  </si>
  <si>
    <t>Land Use, Land-Use Change and Forestry</t>
  </si>
  <si>
    <t>AFOLU Mitigation PROFILE</t>
  </si>
  <si>
    <t>Internediate step Profile</t>
  </si>
  <si>
    <t>Structure of current AFOLU emissions</t>
  </si>
  <si>
    <t>Note1: value with the green background can be changed</t>
  </si>
  <si>
    <t>Note2: source for total kcal and red meat kcal consumption should be the same</t>
  </si>
  <si>
    <t>Note3: source for LULUCF, AFOLU and total GHG emissions should be the same</t>
  </si>
  <si>
    <t>% total AFOLU</t>
  </si>
  <si>
    <t>MtCO2e</t>
  </si>
  <si>
    <t>% AFOLU GHG</t>
  </si>
  <si>
    <t>% total GHG</t>
  </si>
  <si>
    <t>MtCO2e yr-1</t>
  </si>
  <si>
    <t>FAO Country names</t>
  </si>
  <si>
    <t>ISO3 country codes</t>
  </si>
  <si>
    <t>Description: !! Add GWP used</t>
  </si>
  <si>
    <t>LULUCF</t>
  </si>
  <si>
    <t>Crops</t>
  </si>
  <si>
    <t>AFOLU total GHG</t>
  </si>
  <si>
    <t>RoeAgri</t>
  </si>
  <si>
    <t>RoeNoAgri</t>
  </si>
  <si>
    <t>Check a country's profile</t>
  </si>
  <si>
    <t>TABLE: DataGHGI</t>
  </si>
  <si>
    <t>GHGI</t>
  </si>
  <si>
    <t>GHGI_noLULUCF</t>
  </si>
  <si>
    <t>GHGISh_noagri</t>
  </si>
  <si>
    <t>GHGISh_wagri</t>
  </si>
  <si>
    <t>FABLE AFOLU Mitigation Profile tool</t>
  </si>
  <si>
    <t>Supplementary Information to the FABLE policy brief 10/22 "National food and land mitigation pathways for net zero"</t>
  </si>
  <si>
    <t xml:space="preserve">The objective of this tool is to test the sensitivity of the proposed typology to input data, especially on historical GHG emissions from ariculture, land use change and forestry (AFOLU) and the thresholds value for each criteria. </t>
  </si>
  <si>
    <t>Note: put a x next to the method you want to select</t>
  </si>
  <si>
    <t>Note: this is the selection that has been used for the FABLE policy brief 10/22</t>
  </si>
  <si>
    <t xml:space="preserve">The typology's criteria used for the brief are summarised in the Figure below. </t>
  </si>
  <si>
    <t>2) Alternative definition of land-based removal potential</t>
  </si>
  <si>
    <t>In this tool you can test:</t>
  </si>
  <si>
    <t>3) Alternative sources for historical GHG emissions</t>
  </si>
  <si>
    <t>1) Alternative values for thresholds for all criteria</t>
  </si>
  <si>
    <t>HOW? =&gt; Go to the worksheet "Assumptions and results"=&gt; in the table "Method_test" in the row "LandRemovalPotential", choose between "Roenoagri" or "Roeagri" in the column "Source"=&gt; Select "Test" in the table "SelectionMethod" to update the computation</t>
  </si>
  <si>
    <t xml:space="preserve">"Roenoagri" means that the land based removal technical potential estimated by Roe et al. (2021) on agricultural land is not included while in "Roeagri", it is included. </t>
  </si>
  <si>
    <t>HOW? =&gt; Go to the worksheet "Assumptions and results"=&gt; in the table "Method_test" change threshold values in the column "Threshold"=&gt; Select "Test" in the table "SelectionMethod" to update the computation</t>
  </si>
  <si>
    <t>HOW? =&gt; Go to the worksheet "Assumptions and results"=&gt; in the table "Method_test" in the row "LULUCFnegative", choose between "FAO" or "GHGI" in the column "Source"=&gt; Select "Test" in the table "SelectionMethod" to update the computation</t>
  </si>
  <si>
    <t>Contact: info.fable@unsdsn.org</t>
  </si>
  <si>
    <t>27.10.2022</t>
  </si>
  <si>
    <t>TABLE: Calc</t>
  </si>
  <si>
    <t>Average</t>
  </si>
  <si>
    <t>Maximum value</t>
  </si>
  <si>
    <t>Go to the worksheet "Assumptions and results" and see the assumptions under the table "Method_FABLEBrief"</t>
  </si>
  <si>
    <t>CItation: FABLE (2022). AFOLU mitigation profile tool. Supplementary information to the FABLE Policy Brief "National food and land mitigation pathways for net zero". Sustainable Development Solutions Network (SDSN), Paris.</t>
  </si>
  <si>
    <t>Roe S, Streck C, Beach R, et al. (2021) Land-based measures to mitigate climate change: Potential and feasibility by country. Global Change Biology. 27(23):6025-6058. doi:10.1111/gcb.15873</t>
  </si>
  <si>
    <t>% land mitigation</t>
  </si>
  <si>
    <t>% CO2 removal</t>
  </si>
  <si>
    <t>% GHG excl LULUCF</t>
  </si>
  <si>
    <t>kcal/cap/day</t>
  </si>
  <si>
    <t>The data used from Roe et al. (2021) is the total technical average potential per year for re/afforestation, forest management, management, and restoration of peatland and wetland, soil carbons sequestration and agroforestry.                                                                                                                                                                                                                                                                                                                                                                      Land-based CO2 removal potential includes the technical potential from forests and other ecosystems such as re/afforestation, forest management, management, and restoration of peatland and wetland.</t>
  </si>
  <si>
    <t>FAOSTAT (2022) Emissions Totals FAO TIER 1 &amp; CAIT (2022) Total GHG emissions &amp; Roe et al. (2021)</t>
  </si>
  <si>
    <t>Land-based CO2 removal potentials are calculated excl./incl. agricultural sequestration potential</t>
  </si>
  <si>
    <t>FAOSTAT (2022) Emissions Totals TIER 1 &amp; CAIT (2022) Total GHG emissions</t>
  </si>
  <si>
    <t>FAOSTAT (2022) Food Balances</t>
  </si>
  <si>
    <t>UNFCCC (2022), Flexible queries for Annex I and Non-Annex I parties.</t>
  </si>
  <si>
    <t>Description:</t>
  </si>
  <si>
    <t xml:space="preserve"> The GWP100 values of the Fifth Assessment report were applied to convert CH4 and N2O amounts to equivalent CO2e, as follows: GWP-CH4 =28, GWP-N2O = 265.</t>
  </si>
  <si>
    <t>The recommended average daily intake reflecting the country’s age and gender structure is between ˜2,000 and 2,200 kilocalories (kcal). Food that is wasted at the household level is included in the average kcal intake. Red meat includes beef, sheep and goat, and pork meat.</t>
  </si>
  <si>
    <t>Greenhouse gas emissions in Mt CO2 equivalent from national greenhouse gas inventory. For Annex I countries, the GWP100 used for Methane is 25 and for Nitrous oxide is 298. For Non-Annex I countries, the GWP100 used for Methane is 21 and for Nitrous Oxide is 310.</t>
  </si>
  <si>
    <t>This work is licensed under the Creative Commons Attribution-ShareAlike 4.0 International License. To view a copy of this license, visit http://creativecommons.org/licenses/by-sa/4.0/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</si>
</sst>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4">
    <font>
      <sz val="12"/>
      <color theme="1"/>
      <name val="Calibri"/>
      <family val="2"/>
      <scheme val="minor"/>
    </font>
    <font>
      <sz val="11"/>
      <color theme="1"/>
      <name val="Calibri"/>
      <family val="2"/>
      <scheme val="minor"/>
    </font>
    <font>
      <sz val="12"/>
      <color theme="1"/>
      <name val="Calibri"/>
      <family val="2"/>
      <scheme val="minor"/>
    </font>
    <font>
      <b/>
      <sz val="12"/>
      <color theme="0"/>
      <name val="Calibri"/>
      <family val="2"/>
      <scheme val="minor"/>
    </font>
    <font>
      <b/>
      <sz val="12"/>
      <color theme="1"/>
      <name val="Calibri"/>
      <family val="2"/>
      <scheme val="minor"/>
    </font>
    <font>
      <b/>
      <sz val="16"/>
      <color theme="4" tint="-0.249977111117893"/>
      <name val="Calibri"/>
      <family val="2"/>
      <scheme val="minor"/>
    </font>
    <font>
      <sz val="8"/>
      <name val="Calibri"/>
      <family val="2"/>
      <scheme val="minor"/>
    </font>
    <font>
      <b/>
      <sz val="18"/>
      <color theme="1"/>
      <name val="Calibri"/>
      <family val="2"/>
      <scheme val="minor"/>
    </font>
    <font>
      <b/>
      <sz val="16"/>
      <color theme="5" tint="-0.249977111117893"/>
      <name val="Calibri"/>
      <family val="2"/>
      <scheme val="minor"/>
    </font>
    <font>
      <b/>
      <sz val="13"/>
      <color rgb="FF262626"/>
      <name val="Helvetica Neue"/>
      <family val="2"/>
    </font>
    <font>
      <sz val="11"/>
      <color rgb="FF262626"/>
      <name val="Helvetica Neue"/>
      <family val="2"/>
    </font>
    <font>
      <b/>
      <sz val="11"/>
      <color rgb="FF262626"/>
      <name val="Lucida Grande"/>
      <family val="2"/>
    </font>
    <font>
      <sz val="12"/>
      <color theme="0"/>
      <name val="Calibri"/>
      <family val="2"/>
      <scheme val="minor"/>
    </font>
    <font>
      <b/>
      <sz val="14"/>
      <color theme="1"/>
      <name val="Calibri"/>
      <family val="2"/>
      <scheme val="minor"/>
    </font>
    <font>
      <b/>
      <sz val="14"/>
      <color theme="0"/>
      <name val="Calibri"/>
      <family val="2"/>
      <scheme val="minor"/>
    </font>
    <font>
      <b/>
      <sz val="16"/>
      <color theme="0"/>
      <name val="Calibri"/>
      <family val="2"/>
      <scheme val="minor"/>
    </font>
    <font>
      <b/>
      <sz val="18"/>
      <color theme="0"/>
      <name val="Calibri"/>
      <family val="2"/>
      <scheme val="minor"/>
    </font>
    <font>
      <b/>
      <sz val="14"/>
      <color theme="0"/>
      <name val="Calibri (Body)"/>
    </font>
    <font>
      <b/>
      <sz val="12"/>
      <color theme="4"/>
      <name val="Calibri"/>
      <family val="2"/>
      <scheme val="minor"/>
    </font>
    <font>
      <b/>
      <sz val="16"/>
      <color theme="1"/>
      <name val="Calibri"/>
      <family val="2"/>
      <scheme val="minor"/>
    </font>
    <font>
      <sz val="16"/>
      <color theme="1"/>
      <name val="Calibri"/>
      <family val="2"/>
      <scheme val="minor"/>
    </font>
    <font>
      <sz val="16"/>
      <color theme="0"/>
      <name val="Calibri"/>
      <family val="2"/>
      <scheme val="minor"/>
    </font>
    <font>
      <sz val="9"/>
      <color indexed="81"/>
      <name val="Tahoma"/>
      <family val="2"/>
    </font>
    <font>
      <b/>
      <sz val="9"/>
      <color indexed="81"/>
      <name val="Tahoma"/>
      <family val="2"/>
    </font>
  </fonts>
  <fills count="20">
    <fill>
      <patternFill patternType="none"/>
    </fill>
    <fill>
      <patternFill patternType="gray125"/>
    </fill>
    <fill>
      <patternFill patternType="solid">
        <fgColor theme="1"/>
        <bgColor theme="1"/>
      </patternFill>
    </fill>
    <fill>
      <patternFill patternType="solid">
        <fgColor theme="5" tint="0.79998168889431442"/>
        <bgColor indexed="64"/>
      </patternFill>
    </fill>
    <fill>
      <patternFill patternType="solid">
        <fgColor theme="7"/>
        <bgColor indexed="64"/>
      </patternFill>
    </fill>
    <fill>
      <patternFill patternType="solid">
        <fgColor theme="7" tint="0.79998168889431442"/>
        <bgColor indexed="64"/>
      </patternFill>
    </fill>
    <fill>
      <patternFill patternType="solid">
        <fgColor theme="1"/>
        <bgColor indexed="64"/>
      </patternFill>
    </fill>
    <fill>
      <patternFill patternType="solid">
        <fgColor theme="0"/>
        <bgColor indexed="64"/>
      </patternFill>
    </fill>
    <fill>
      <patternFill patternType="solid">
        <fgColor theme="2"/>
        <bgColor indexed="64"/>
      </patternFill>
    </fill>
    <fill>
      <patternFill patternType="solid">
        <fgColor theme="9" tint="0.79998168889431442"/>
        <bgColor indexed="64"/>
      </patternFill>
    </fill>
    <fill>
      <patternFill patternType="solid">
        <fgColor theme="2" tint="-9.9978637043366805E-2"/>
        <bgColor indexed="64"/>
      </patternFill>
    </fill>
    <fill>
      <patternFill patternType="solid">
        <fgColor theme="4" tint="0.79998168889431442"/>
        <bgColor indexed="64"/>
      </patternFill>
    </fill>
    <fill>
      <patternFill patternType="solid">
        <fgColor theme="8" tint="0.39997558519241921"/>
        <bgColor indexed="64"/>
      </patternFill>
    </fill>
    <fill>
      <patternFill patternType="solid">
        <fgColor rgb="FFC00000"/>
        <bgColor indexed="64"/>
      </patternFill>
    </fill>
    <fill>
      <patternFill patternType="solid">
        <fgColor rgb="FF7030A0"/>
        <bgColor indexed="64"/>
      </patternFill>
    </fill>
    <fill>
      <patternFill patternType="solid">
        <fgColor rgb="FFFFD9CD"/>
        <bgColor indexed="64"/>
      </patternFill>
    </fill>
    <fill>
      <patternFill patternType="solid">
        <fgColor theme="5" tint="-0.249977111117893"/>
        <bgColor indexed="64"/>
      </patternFill>
    </fill>
    <fill>
      <patternFill patternType="solid">
        <fgColor rgb="FF002060"/>
        <bgColor indexed="64"/>
      </patternFill>
    </fill>
    <fill>
      <patternFill patternType="solid">
        <fgColor rgb="FF007476"/>
        <bgColor indexed="64"/>
      </patternFill>
    </fill>
    <fill>
      <patternFill patternType="solid">
        <fgColor rgb="FFB3F3EC"/>
        <bgColor indexed="64"/>
      </patternFill>
    </fill>
  </fills>
  <borders count="16">
    <border>
      <left/>
      <right/>
      <top/>
      <bottom/>
      <diagonal/>
    </border>
    <border>
      <left/>
      <right/>
      <top style="thin">
        <color theme="1"/>
      </top>
      <bottom/>
      <diagonal/>
    </border>
    <border>
      <left/>
      <right/>
      <top style="thin">
        <color auto="1"/>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auto="1"/>
      </right>
      <top/>
      <bottom style="thin">
        <color auto="1"/>
      </bottom>
      <diagonal/>
    </border>
    <border>
      <left/>
      <right style="thin">
        <color auto="1"/>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top/>
      <bottom style="thin">
        <color auto="1"/>
      </bottom>
      <diagonal/>
    </border>
  </borders>
  <cellStyleXfs count="2">
    <xf numFmtId="0" fontId="0" fillId="0" borderId="0"/>
    <xf numFmtId="9" fontId="2" fillId="0" borderId="0" applyFont="0" applyFill="0" applyBorder="0" applyAlignment="0" applyProtection="0"/>
  </cellStyleXfs>
  <cellXfs count="96">
    <xf numFmtId="0" fontId="0" fillId="0" borderId="0" xfId="0"/>
    <xf numFmtId="0" fontId="5" fillId="0" borderId="0" xfId="0" applyFont="1"/>
    <xf numFmtId="0" fontId="0" fillId="0" borderId="1" xfId="0" applyBorder="1"/>
    <xf numFmtId="9" fontId="0" fillId="0" borderId="0" xfId="1" applyFont="1"/>
    <xf numFmtId="9" fontId="0" fillId="0" borderId="1" xfId="1" applyFont="1" applyBorder="1"/>
    <xf numFmtId="0" fontId="3" fillId="2" borderId="0" xfId="0" applyFont="1" applyFill="1"/>
    <xf numFmtId="9" fontId="3" fillId="2" borderId="0" xfId="1" applyFont="1" applyFill="1" applyBorder="1"/>
    <xf numFmtId="0" fontId="0" fillId="5" borderId="0" xfId="0" applyFill="1"/>
    <xf numFmtId="0" fontId="5" fillId="5" borderId="0" xfId="0" applyFont="1" applyFill="1"/>
    <xf numFmtId="0" fontId="0" fillId="6" borderId="0" xfId="0" applyFill="1" applyAlignment="1">
      <alignment horizontal="center"/>
    </xf>
    <xf numFmtId="0" fontId="0" fillId="6" borderId="0" xfId="0" applyFill="1"/>
    <xf numFmtId="0" fontId="4" fillId="7" borderId="0" xfId="0" applyFont="1" applyFill="1" applyAlignment="1">
      <alignment horizontal="center"/>
    </xf>
    <xf numFmtId="0" fontId="0" fillId="7" borderId="0" xfId="0" applyFill="1" applyAlignment="1">
      <alignment horizontal="center"/>
    </xf>
    <xf numFmtId="0" fontId="0" fillId="7" borderId="0" xfId="0" applyFill="1"/>
    <xf numFmtId="0" fontId="0" fillId="3" borderId="0" xfId="0" applyFill="1"/>
    <xf numFmtId="0" fontId="4" fillId="3" borderId="0" xfId="0" applyFont="1" applyFill="1"/>
    <xf numFmtId="0" fontId="0" fillId="3" borderId="2" xfId="0" applyFill="1" applyBorder="1"/>
    <xf numFmtId="0" fontId="4" fillId="3" borderId="2" xfId="0" applyFont="1" applyFill="1" applyBorder="1"/>
    <xf numFmtId="0" fontId="8" fillId="3" borderId="0" xfId="0" applyFont="1" applyFill="1"/>
    <xf numFmtId="0" fontId="4" fillId="3" borderId="2" xfId="0" applyFont="1" applyFill="1" applyBorder="1" applyAlignment="1">
      <alignment horizontal="center"/>
    </xf>
    <xf numFmtId="9" fontId="0" fillId="3" borderId="0" xfId="1" applyFont="1" applyFill="1" applyAlignment="1">
      <alignment horizontal="center"/>
    </xf>
    <xf numFmtId="49" fontId="0" fillId="7" borderId="0" xfId="0" applyNumberFormat="1" applyFill="1" applyAlignment="1">
      <alignment horizontal="center"/>
    </xf>
    <xf numFmtId="0" fontId="0" fillId="5" borderId="0" xfId="0" applyFill="1" applyAlignment="1">
      <alignment wrapText="1"/>
    </xf>
    <xf numFmtId="0" fontId="0" fillId="3" borderId="0" xfId="0" applyFill="1" applyAlignment="1">
      <alignment horizontal="center"/>
    </xf>
    <xf numFmtId="0" fontId="0" fillId="3" borderId="2" xfId="0" applyFill="1" applyBorder="1" applyAlignment="1">
      <alignment horizontal="center"/>
    </xf>
    <xf numFmtId="2" fontId="0" fillId="0" borderId="0" xfId="0" applyNumberFormat="1"/>
    <xf numFmtId="0" fontId="4" fillId="3" borderId="2" xfId="0" applyFont="1" applyFill="1" applyBorder="1" applyAlignment="1">
      <alignment horizontal="center" vertical="center" wrapText="1"/>
    </xf>
    <xf numFmtId="2" fontId="0" fillId="7" borderId="0" xfId="0" applyNumberFormat="1" applyFill="1" applyAlignment="1">
      <alignment horizontal="center"/>
    </xf>
    <xf numFmtId="0" fontId="7" fillId="3" borderId="0" xfId="0" applyFont="1" applyFill="1" applyAlignment="1">
      <alignment horizontal="left"/>
    </xf>
    <xf numFmtId="2" fontId="0" fillId="0" borderId="0" xfId="1" applyNumberFormat="1" applyFont="1"/>
    <xf numFmtId="0" fontId="0" fillId="9" borderId="0" xfId="0" applyFill="1" applyAlignment="1">
      <alignment horizontal="center"/>
    </xf>
    <xf numFmtId="0" fontId="0" fillId="10" borderId="4" xfId="0" applyFill="1" applyBorder="1"/>
    <xf numFmtId="0" fontId="0" fillId="11" borderId="0" xfId="0" applyFill="1"/>
    <xf numFmtId="0" fontId="4" fillId="11" borderId="0" xfId="0" applyFont="1" applyFill="1"/>
    <xf numFmtId="9" fontId="0" fillId="11" borderId="0" xfId="1" applyFont="1" applyFill="1"/>
    <xf numFmtId="0" fontId="5" fillId="12" borderId="0" xfId="0" applyFont="1" applyFill="1"/>
    <xf numFmtId="0" fontId="0" fillId="12" borderId="0" xfId="0" applyFill="1"/>
    <xf numFmtId="9" fontId="0" fillId="12" borderId="0" xfId="1" applyFont="1" applyFill="1"/>
    <xf numFmtId="0" fontId="4" fillId="8" borderId="4" xfId="0" applyFont="1" applyFill="1" applyBorder="1" applyAlignment="1">
      <alignment wrapText="1"/>
    </xf>
    <xf numFmtId="0" fontId="4" fillId="8" borderId="4" xfId="0" applyFont="1" applyFill="1" applyBorder="1" applyAlignment="1">
      <alignment horizontal="center" wrapText="1"/>
    </xf>
    <xf numFmtId="9" fontId="4" fillId="8" borderId="4" xfId="1" applyFont="1" applyFill="1" applyBorder="1" applyAlignment="1">
      <alignment wrapText="1"/>
    </xf>
    <xf numFmtId="0" fontId="0" fillId="0" borderId="0" xfId="1" applyNumberFormat="1" applyFont="1"/>
    <xf numFmtId="0" fontId="13" fillId="0" borderId="4" xfId="0" applyFont="1" applyBorder="1" applyAlignment="1">
      <alignment vertical="center" wrapText="1"/>
    </xf>
    <xf numFmtId="0" fontId="0" fillId="13" borderId="0" xfId="0" applyFill="1" applyAlignment="1">
      <alignment horizontal="center"/>
    </xf>
    <xf numFmtId="0" fontId="4" fillId="15" borderId="0" xfId="0" applyFont="1" applyFill="1" applyAlignment="1">
      <alignment horizontal="center"/>
    </xf>
    <xf numFmtId="0" fontId="13" fillId="0" borderId="0" xfId="0" applyFont="1" applyAlignment="1">
      <alignment vertical="center" wrapText="1"/>
    </xf>
    <xf numFmtId="0" fontId="13" fillId="0" borderId="8" xfId="0" applyFont="1" applyBorder="1" applyAlignment="1">
      <alignment vertical="center" wrapText="1"/>
    </xf>
    <xf numFmtId="0" fontId="4" fillId="0" borderId="3" xfId="0" applyFont="1" applyBorder="1" applyAlignment="1">
      <alignment wrapText="1"/>
    </xf>
    <xf numFmtId="0" fontId="4" fillId="0" borderId="7" xfId="0" applyFont="1" applyBorder="1" applyAlignment="1">
      <alignment wrapText="1"/>
    </xf>
    <xf numFmtId="0" fontId="4" fillId="3" borderId="0" xfId="0" applyFont="1" applyFill="1" applyAlignment="1">
      <alignment horizontal="center"/>
    </xf>
    <xf numFmtId="0" fontId="15" fillId="16" borderId="0" xfId="0" applyFont="1" applyFill="1"/>
    <xf numFmtId="0" fontId="16" fillId="16" borderId="0" xfId="0" applyFont="1" applyFill="1" applyAlignment="1">
      <alignment horizontal="left"/>
    </xf>
    <xf numFmtId="0" fontId="12" fillId="16" borderId="0" xfId="0" applyFont="1" applyFill="1"/>
    <xf numFmtId="0" fontId="4" fillId="3" borderId="0" xfId="0" applyFont="1" applyFill="1" applyAlignment="1">
      <alignment horizontal="center" vertical="center"/>
    </xf>
    <xf numFmtId="0" fontId="0" fillId="3" borderId="0" xfId="0" applyFill="1" applyAlignment="1">
      <alignment horizontal="center" vertical="center"/>
    </xf>
    <xf numFmtId="9" fontId="0" fillId="3" borderId="0" xfId="1" applyFont="1" applyFill="1" applyBorder="1" applyAlignment="1">
      <alignment horizontal="center"/>
    </xf>
    <xf numFmtId="9" fontId="0" fillId="0" borderId="0" xfId="1" applyFont="1" applyBorder="1"/>
    <xf numFmtId="0" fontId="9" fillId="7" borderId="0" xfId="0" applyFont="1" applyFill="1"/>
    <xf numFmtId="0" fontId="10" fillId="7" borderId="0" xfId="0" applyFont="1" applyFill="1"/>
    <xf numFmtId="0" fontId="11" fillId="7" borderId="0" xfId="0" applyFont="1" applyFill="1"/>
    <xf numFmtId="0" fontId="0" fillId="0" borderId="0" xfId="0" applyAlignment="1">
      <alignment horizontal="center"/>
    </xf>
    <xf numFmtId="0" fontId="18" fillId="5" borderId="0" xfId="0" applyFont="1" applyFill="1"/>
    <xf numFmtId="164" fontId="0" fillId="0" borderId="0" xfId="1" applyNumberFormat="1" applyFont="1"/>
    <xf numFmtId="9" fontId="0" fillId="9" borderId="0" xfId="1" applyFont="1" applyFill="1" applyAlignment="1">
      <alignment horizontal="center"/>
    </xf>
    <xf numFmtId="9" fontId="0" fillId="7" borderId="0" xfId="1" applyFont="1" applyFill="1" applyAlignment="1">
      <alignment horizontal="center"/>
    </xf>
    <xf numFmtId="0" fontId="4" fillId="3" borderId="2" xfId="0" applyFont="1" applyFill="1" applyBorder="1" applyAlignment="1">
      <alignment horizontal="right"/>
    </xf>
    <xf numFmtId="0" fontId="0" fillId="3" borderId="2" xfId="0" applyFill="1" applyBorder="1" applyAlignment="1">
      <alignment horizontal="right"/>
    </xf>
    <xf numFmtId="0" fontId="20" fillId="7" borderId="0" xfId="0" applyFont="1" applyFill="1"/>
    <xf numFmtId="0" fontId="0" fillId="7" borderId="11" xfId="0" applyFill="1" applyBorder="1"/>
    <xf numFmtId="0" fontId="16" fillId="18" borderId="0" xfId="0" applyFont="1" applyFill="1"/>
    <xf numFmtId="0" fontId="15" fillId="18" borderId="0" xfId="0" applyFont="1" applyFill="1"/>
    <xf numFmtId="0" fontId="21" fillId="18" borderId="0" xfId="0" applyFont="1" applyFill="1"/>
    <xf numFmtId="0" fontId="12" fillId="18" borderId="0" xfId="0" applyFont="1" applyFill="1"/>
    <xf numFmtId="0" fontId="19" fillId="19" borderId="12" xfId="0" applyFont="1" applyFill="1" applyBorder="1"/>
    <xf numFmtId="0" fontId="4" fillId="19" borderId="11" xfId="0" applyFont="1" applyFill="1" applyBorder="1"/>
    <xf numFmtId="0" fontId="4" fillId="19" borderId="13" xfId="0" applyFont="1" applyFill="1" applyBorder="1"/>
    <xf numFmtId="0" fontId="19" fillId="19" borderId="14" xfId="0" applyFont="1" applyFill="1" applyBorder="1"/>
    <xf numFmtId="0" fontId="4" fillId="19" borderId="0" xfId="0" applyFont="1" applyFill="1"/>
    <xf numFmtId="0" fontId="4" fillId="19" borderId="8" xfId="0" applyFont="1" applyFill="1" applyBorder="1"/>
    <xf numFmtId="0" fontId="4" fillId="19" borderId="15" xfId="0" applyFont="1" applyFill="1" applyBorder="1"/>
    <xf numFmtId="0" fontId="4" fillId="19" borderId="3" xfId="0" applyFont="1" applyFill="1" applyBorder="1"/>
    <xf numFmtId="0" fontId="4" fillId="19" borderId="7" xfId="0" applyFont="1" applyFill="1" applyBorder="1"/>
    <xf numFmtId="0" fontId="1" fillId="11" borderId="0" xfId="0" applyFont="1" applyFill="1"/>
    <xf numFmtId="0" fontId="0" fillId="19" borderId="0" xfId="0" applyFill="1" applyAlignment="1">
      <alignment horizontal="left" vertical="center" wrapText="1"/>
    </xf>
    <xf numFmtId="0" fontId="4" fillId="3" borderId="2" xfId="0" applyFont="1" applyFill="1" applyBorder="1" applyAlignment="1">
      <alignment horizontal="center" vertical="center"/>
    </xf>
    <xf numFmtId="0" fontId="7" fillId="4" borderId="0" xfId="0" applyFont="1" applyFill="1" applyAlignment="1">
      <alignment horizontal="left"/>
    </xf>
    <xf numFmtId="0" fontId="14" fillId="13" borderId="9" xfId="0" applyFont="1" applyFill="1" applyBorder="1" applyAlignment="1">
      <alignment horizontal="center" vertical="center" wrapText="1"/>
    </xf>
    <xf numFmtId="0" fontId="14" fillId="13" borderId="10" xfId="0" applyFont="1" applyFill="1" applyBorder="1" applyAlignment="1">
      <alignment horizontal="center" vertical="center" wrapText="1"/>
    </xf>
    <xf numFmtId="9" fontId="17" fillId="17" borderId="5" xfId="1" applyFont="1" applyFill="1" applyBorder="1" applyAlignment="1">
      <alignment horizontal="center" vertical="center" wrapText="1"/>
    </xf>
    <xf numFmtId="9" fontId="13" fillId="17" borderId="2" xfId="1" applyFont="1" applyFill="1" applyBorder="1" applyAlignment="1">
      <alignment horizontal="center" vertical="center" wrapText="1"/>
    </xf>
    <xf numFmtId="9" fontId="13" fillId="17" borderId="6" xfId="1" applyFont="1" applyFill="1" applyBorder="1" applyAlignment="1">
      <alignment horizontal="center" vertical="center" wrapText="1"/>
    </xf>
    <xf numFmtId="0" fontId="14" fillId="14" borderId="4" xfId="0" applyFont="1" applyFill="1" applyBorder="1" applyAlignment="1">
      <alignment horizontal="center" vertical="center" wrapText="1"/>
    </xf>
    <xf numFmtId="0" fontId="14" fillId="14" borderId="5" xfId="0" applyFont="1" applyFill="1" applyBorder="1" applyAlignment="1">
      <alignment horizontal="center" vertical="center" wrapText="1"/>
    </xf>
    <xf numFmtId="0" fontId="14" fillId="14" borderId="2" xfId="0" applyFont="1" applyFill="1" applyBorder="1" applyAlignment="1">
      <alignment horizontal="center" vertical="center" wrapText="1"/>
    </xf>
    <xf numFmtId="0" fontId="14" fillId="14" borderId="6" xfId="0" applyFont="1" applyFill="1" applyBorder="1" applyAlignment="1">
      <alignment horizontal="center" vertical="center" wrapText="1"/>
    </xf>
    <xf numFmtId="0" fontId="0" fillId="11" borderId="0" xfId="0" applyFill="1" applyAlignment="1">
      <alignment horizontal="left" wrapText="1"/>
    </xf>
  </cellXfs>
  <cellStyles count="2">
    <cellStyle name="Normal" xfId="0" builtinId="0"/>
    <cellStyle name="Percent" xfId="1" builtinId="5"/>
  </cellStyles>
  <dxfs count="68">
    <dxf>
      <numFmt numFmtId="0" formatCode="General"/>
    </dxf>
    <dxf>
      <numFmt numFmtId="0" formatCode="General"/>
    </dxf>
    <dxf>
      <numFmt numFmtId="0" formatCode="General"/>
    </dxf>
    <dxf>
      <numFmt numFmtId="0" formatCode="General"/>
    </dxf>
    <dxf>
      <font>
        <b val="0"/>
        <i val="0"/>
        <strike val="0"/>
        <condense val="0"/>
        <extend val="0"/>
        <outline val="0"/>
        <shadow val="0"/>
        <u val="none"/>
        <vertAlign val="baseline"/>
        <sz val="12"/>
        <color theme="1"/>
        <name val="Calibri"/>
        <family val="2"/>
        <scheme val="minor"/>
      </font>
    </dxf>
    <dxf>
      <font>
        <b val="0"/>
        <i val="0"/>
        <strike val="0"/>
        <condense val="0"/>
        <extend val="0"/>
        <outline val="0"/>
        <shadow val="0"/>
        <u val="none"/>
        <vertAlign val="baseline"/>
        <sz val="12"/>
        <color theme="1"/>
        <name val="Calibri"/>
        <family val="2"/>
        <scheme val="minor"/>
      </font>
      <border diagonalUp="0" diagonalDown="0">
        <left/>
        <right/>
        <top style="thin">
          <color theme="1"/>
        </top>
        <bottom/>
        <vertical/>
        <horizontal/>
      </border>
    </dxf>
    <dxf>
      <font>
        <b val="0"/>
        <i val="0"/>
        <strike val="0"/>
        <condense val="0"/>
        <extend val="0"/>
        <outline val="0"/>
        <shadow val="0"/>
        <u val="none"/>
        <vertAlign val="baseline"/>
        <sz val="12"/>
        <color theme="1"/>
        <name val="Calibri"/>
        <family val="2"/>
        <scheme val="minor"/>
      </font>
      <numFmt numFmtId="13" formatCode="0%"/>
      <border diagonalUp="0" diagonalDown="0">
        <left/>
        <right/>
        <top style="thin">
          <color theme="1"/>
        </top>
        <bottom/>
        <vertical/>
        <horizontal/>
      </border>
    </dxf>
    <dxf>
      <font>
        <b val="0"/>
        <i val="0"/>
        <strike val="0"/>
        <condense val="0"/>
        <extend val="0"/>
        <outline val="0"/>
        <shadow val="0"/>
        <u val="none"/>
        <vertAlign val="baseline"/>
        <sz val="12"/>
        <color theme="1"/>
        <name val="Calibri"/>
        <family val="2"/>
        <scheme val="minor"/>
      </font>
      <border diagonalUp="0" diagonalDown="0">
        <left/>
        <right/>
        <top style="thin">
          <color theme="1"/>
        </top>
        <bottom/>
        <vertical/>
        <horizontal/>
      </border>
    </dxf>
    <dxf>
      <font>
        <b val="0"/>
        <i val="0"/>
        <strike val="0"/>
        <condense val="0"/>
        <extend val="0"/>
        <outline val="0"/>
        <shadow val="0"/>
        <u val="none"/>
        <vertAlign val="baseline"/>
        <sz val="12"/>
        <color theme="1"/>
        <name val="Calibri"/>
        <family val="2"/>
        <scheme val="minor"/>
      </font>
      <numFmt numFmtId="13" formatCode="0%"/>
      <border diagonalUp="0" diagonalDown="0">
        <left/>
        <right/>
        <top style="thin">
          <color theme="1"/>
        </top>
        <bottom/>
        <vertical/>
        <horizontal/>
      </border>
    </dxf>
    <dxf>
      <font>
        <b val="0"/>
        <i val="0"/>
        <strike val="0"/>
        <condense val="0"/>
        <extend val="0"/>
        <outline val="0"/>
        <shadow val="0"/>
        <u val="none"/>
        <vertAlign val="baseline"/>
        <sz val="12"/>
        <color theme="1"/>
        <name val="Calibri"/>
        <family val="2"/>
        <scheme val="minor"/>
      </font>
      <border diagonalUp="0" diagonalDown="0">
        <left/>
        <right/>
        <top style="thin">
          <color theme="1"/>
        </top>
        <bottom/>
        <vertical/>
        <horizontal/>
      </border>
    </dxf>
    <dxf>
      <font>
        <b val="0"/>
        <i val="0"/>
        <strike val="0"/>
        <condense val="0"/>
        <extend val="0"/>
        <outline val="0"/>
        <shadow val="0"/>
        <u val="none"/>
        <vertAlign val="baseline"/>
        <sz val="12"/>
        <color theme="1"/>
        <name val="Calibri"/>
        <family val="2"/>
        <scheme val="minor"/>
      </font>
      <border diagonalUp="0" diagonalDown="0">
        <left/>
        <right/>
        <top style="thin">
          <color theme="1"/>
        </top>
        <bottom/>
        <vertical/>
        <horizontal/>
      </border>
    </dxf>
    <dxf>
      <font>
        <b val="0"/>
        <i val="0"/>
        <strike val="0"/>
        <condense val="0"/>
        <extend val="0"/>
        <outline val="0"/>
        <shadow val="0"/>
        <u val="none"/>
        <vertAlign val="baseline"/>
        <sz val="12"/>
        <color theme="1"/>
        <name val="Calibri"/>
        <family val="2"/>
        <scheme val="minor"/>
      </font>
      <border diagonalUp="0" diagonalDown="0">
        <left/>
        <right/>
        <top style="thin">
          <color theme="1"/>
        </top>
        <bottom/>
        <vertical/>
        <horizontal/>
      </border>
    </dxf>
    <dxf>
      <font>
        <b val="0"/>
        <i val="0"/>
        <strike val="0"/>
        <condense val="0"/>
        <extend val="0"/>
        <outline val="0"/>
        <shadow val="0"/>
        <u val="none"/>
        <vertAlign val="baseline"/>
        <sz val="12"/>
        <color theme="1"/>
        <name val="Calibri"/>
        <family val="2"/>
        <scheme val="minor"/>
      </font>
      <border diagonalUp="0" diagonalDown="0">
        <left/>
        <right/>
        <top style="thin">
          <color theme="1"/>
        </top>
        <bottom/>
        <vertical/>
        <horizontal/>
      </border>
    </dxf>
    <dxf>
      <font>
        <b val="0"/>
        <i val="0"/>
        <strike val="0"/>
        <condense val="0"/>
        <extend val="0"/>
        <outline val="0"/>
        <shadow val="0"/>
        <u val="none"/>
        <vertAlign val="baseline"/>
        <sz val="12"/>
        <color theme="1"/>
        <name val="Calibri"/>
        <family val="2"/>
        <scheme val="minor"/>
      </font>
      <border diagonalUp="0" diagonalDown="0">
        <left/>
        <right/>
        <top style="thin">
          <color theme="1"/>
        </top>
        <bottom/>
        <vertical/>
        <horizontal/>
      </border>
    </dxf>
    <dxf>
      <font>
        <b val="0"/>
        <i val="0"/>
        <strike val="0"/>
        <condense val="0"/>
        <extend val="0"/>
        <outline val="0"/>
        <shadow val="0"/>
        <u val="none"/>
        <vertAlign val="baseline"/>
        <sz val="12"/>
        <color theme="1"/>
        <name val="Calibri"/>
        <family val="2"/>
        <scheme val="minor"/>
      </font>
      <border diagonalUp="0" diagonalDown="0">
        <left/>
        <right/>
        <top style="thin">
          <color theme="1"/>
        </top>
        <bottom/>
        <vertical/>
        <horizontal/>
      </border>
    </dxf>
    <dxf>
      <font>
        <b val="0"/>
        <i val="0"/>
        <strike val="0"/>
        <condense val="0"/>
        <extend val="0"/>
        <outline val="0"/>
        <shadow val="0"/>
        <u val="none"/>
        <vertAlign val="baseline"/>
        <sz val="12"/>
        <color theme="1"/>
        <name val="Calibri"/>
        <family val="2"/>
        <scheme val="minor"/>
      </font>
      <border diagonalUp="0" diagonalDown="0">
        <left/>
        <right/>
        <top style="thin">
          <color theme="1"/>
        </top>
        <bottom/>
        <vertical/>
        <horizontal/>
      </border>
    </dxf>
    <dxf>
      <border outline="0">
        <left style="thin">
          <color theme="1"/>
        </left>
        <top style="thin">
          <color theme="1"/>
        </top>
        <bottom style="thin">
          <color theme="1"/>
        </bottom>
      </border>
    </dxf>
    <dxf>
      <font>
        <b val="0"/>
        <i val="0"/>
        <strike val="0"/>
        <condense val="0"/>
        <extend val="0"/>
        <outline val="0"/>
        <shadow val="0"/>
        <u val="none"/>
        <vertAlign val="baseline"/>
        <sz val="12"/>
        <color theme="1"/>
        <name val="Calibri"/>
        <family val="2"/>
        <scheme val="minor"/>
      </font>
    </dxf>
    <dxf>
      <font>
        <b/>
        <i val="0"/>
        <strike val="0"/>
        <condense val="0"/>
        <extend val="0"/>
        <outline val="0"/>
        <shadow val="0"/>
        <u val="none"/>
        <vertAlign val="baseline"/>
        <sz val="12"/>
        <color theme="0"/>
        <name val="Calibri"/>
        <family val="2"/>
        <scheme val="minor"/>
      </font>
      <fill>
        <patternFill patternType="solid">
          <fgColor theme="1"/>
          <bgColor theme="1"/>
        </patternFill>
      </fill>
    </dxf>
    <dxf>
      <numFmt numFmtId="164" formatCode="0.0"/>
    </dxf>
    <dxf>
      <numFmt numFmtId="164" formatCode="0.0"/>
    </dxf>
    <dxf>
      <numFmt numFmtId="164" formatCode="0.0"/>
    </dxf>
    <dxf>
      <numFmt numFmtId="164" formatCode="0.0"/>
    </dxf>
    <dxf>
      <font>
        <b/>
      </font>
      <numFmt numFmtId="0" formatCode="General"/>
      <fill>
        <patternFill patternType="solid">
          <fgColor indexed="64"/>
          <bgColor rgb="FFFFD9CD"/>
        </patternFill>
      </fill>
      <alignment horizontal="center" vertical="bottom" textRotation="0" wrapText="0" indent="0" justifyLastLine="0" shrinkToFit="0" readingOrder="0"/>
    </dxf>
    <dxf>
      <numFmt numFmtId="0" formatCode="General"/>
      <alignment horizontal="center" textRotation="0" indent="0" justifyLastLine="0" shrinkToFit="0" readingOrder="0"/>
    </dxf>
    <dxf>
      <numFmt numFmtId="0" formatCode="General"/>
    </dxf>
    <dxf>
      <numFmt numFmtId="2" formatCode="0.00"/>
    </dxf>
    <dxf>
      <numFmt numFmtId="2" formatCode="0.00"/>
    </dxf>
    <dxf>
      <numFmt numFmtId="0" formatCode="General"/>
    </dxf>
    <dxf>
      <numFmt numFmtId="0" formatCode="General"/>
    </dxf>
    <dxf>
      <numFmt numFmtId="2" formatCode="0.00"/>
    </dxf>
    <dxf>
      <numFmt numFmtId="2" formatCode="0.00"/>
    </dxf>
    <dxf>
      <numFmt numFmtId="0" formatCode="General"/>
    </dxf>
    <dxf>
      <numFmt numFmtId="0" formatCode="General"/>
    </dxf>
    <dxf>
      <numFmt numFmtId="13" formatCode="0%"/>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font>
        <b val="0"/>
        <i val="0"/>
        <strike val="0"/>
        <condense val="0"/>
        <extend val="0"/>
        <outline val="0"/>
        <shadow val="0"/>
        <u val="none"/>
        <vertAlign val="baseline"/>
        <sz val="12"/>
        <color theme="1"/>
        <name val="Calibri"/>
        <family val="2"/>
        <scheme val="minor"/>
      </font>
      <numFmt numFmtId="0" formatCode="General"/>
    </dxf>
    <dxf>
      <font>
        <b val="0"/>
        <i val="0"/>
        <strike val="0"/>
        <condense val="0"/>
        <extend val="0"/>
        <outline val="0"/>
        <shadow val="0"/>
        <u val="none"/>
        <vertAlign val="baseline"/>
        <sz val="12"/>
        <color theme="1"/>
        <name val="Calibri"/>
        <family val="2"/>
        <scheme val="minor"/>
      </font>
      <border diagonalUp="0" diagonalDown="0">
        <left/>
        <right/>
        <top style="thin">
          <color theme="1"/>
        </top>
        <bottom/>
        <vertical/>
        <horizontal/>
      </border>
    </dxf>
    <dxf>
      <font>
        <b val="0"/>
        <i val="0"/>
        <strike val="0"/>
        <condense val="0"/>
        <extend val="0"/>
        <outline val="0"/>
        <shadow val="0"/>
        <u val="none"/>
        <vertAlign val="baseline"/>
        <sz val="12"/>
        <color theme="1"/>
        <name val="Calibri"/>
        <family val="2"/>
        <scheme val="minor"/>
      </font>
      <border diagonalUp="0" diagonalDown="0">
        <left/>
        <right/>
        <top style="thin">
          <color theme="1"/>
        </top>
        <bottom/>
        <vertical/>
        <horizontal/>
      </border>
    </dxf>
    <dxf>
      <border outline="0">
        <left style="thin">
          <color theme="1"/>
        </left>
      </border>
    </dxf>
    <dxf>
      <numFmt numFmtId="2" formatCode="0.00"/>
      <fill>
        <patternFill patternType="solid">
          <fgColor indexed="64"/>
          <bgColor theme="0"/>
        </patternFill>
      </fill>
      <alignment horizontal="center" vertical="bottom" textRotation="0" wrapText="0" indent="0" justifyLastLine="0" shrinkToFit="0" readingOrder="0"/>
    </dxf>
    <dxf>
      <numFmt numFmtId="2" formatCode="0.00"/>
      <fill>
        <patternFill patternType="solid">
          <fgColor indexed="64"/>
          <bgColor theme="0"/>
        </patternFill>
      </fill>
      <alignment horizontal="center" vertical="bottom" textRotation="0" wrapText="0" indent="0" justifyLastLine="0" shrinkToFit="0" readingOrder="0"/>
    </dxf>
    <dxf>
      <numFmt numFmtId="2" formatCode="0.00"/>
      <fill>
        <patternFill patternType="solid">
          <fgColor indexed="64"/>
          <bgColor theme="0"/>
        </patternFill>
      </fill>
      <alignment horizontal="center" vertical="bottom" textRotation="0" wrapText="0" indent="0" justifyLastLine="0" shrinkToFit="0" readingOrder="0"/>
    </dxf>
    <dxf>
      <fill>
        <patternFill patternType="solid">
          <fgColor indexed="64"/>
          <bgColor theme="0"/>
        </patternFill>
      </fill>
      <alignment horizontal="center" vertical="bottom" textRotation="0" wrapText="0" indent="0" justifyLastLine="0" shrinkToFit="0" readingOrder="0"/>
    </dxf>
    <dxf>
      <fill>
        <patternFill patternType="solid">
          <fgColor indexed="64"/>
          <bgColor theme="0"/>
        </patternFill>
      </fill>
    </dxf>
    <dxf>
      <fill>
        <patternFill patternType="solid">
          <fgColor indexed="64"/>
          <bgColor theme="1"/>
        </patternFill>
      </fill>
      <alignment vertical="bottom" textRotation="0" wrapText="0" indent="0" justifyLastLine="0" shrinkToFit="0" readingOrder="0"/>
    </dxf>
    <dxf>
      <fill>
        <patternFill patternType="solid">
          <fgColor indexed="64"/>
          <bgColor theme="0"/>
        </patternFill>
      </fill>
      <alignment horizontal="center" vertical="bottom" textRotation="0" wrapText="0" indent="0" justifyLastLine="0" shrinkToFit="0" readingOrder="0"/>
    </dxf>
    <dxf>
      <fill>
        <patternFill patternType="solid">
          <fgColor indexed="64"/>
          <bgColor theme="9" tint="0.79998168889431442"/>
        </patternFill>
      </fill>
      <alignment horizontal="center" vertical="bottom" textRotation="0" wrapText="0" indent="0" justifyLastLine="0" shrinkToFit="0" readingOrder="0"/>
    </dxf>
    <dxf>
      <fill>
        <patternFill patternType="solid">
          <fgColor indexed="64"/>
          <bgColor theme="0"/>
        </patternFill>
      </fill>
      <alignment horizontal="center" vertical="bottom" textRotation="0" wrapText="0" indent="0" justifyLastLine="0" shrinkToFit="0" readingOrder="0"/>
    </dxf>
    <dxf>
      <fill>
        <patternFill patternType="solid">
          <fgColor indexed="64"/>
          <bgColor theme="0"/>
        </patternFill>
      </fill>
    </dxf>
    <dxf>
      <fill>
        <patternFill patternType="solid">
          <fgColor indexed="64"/>
          <bgColor theme="1"/>
        </patternFill>
      </fill>
    </dxf>
    <dxf>
      <numFmt numFmtId="30" formatCode="@"/>
      <fill>
        <patternFill patternType="solid">
          <fgColor indexed="64"/>
          <bgColor theme="0"/>
        </patternFill>
      </fill>
      <alignment horizontal="center" vertical="bottom" textRotation="0" wrapText="0" indent="0" justifyLastLine="0" shrinkToFit="0" readingOrder="0"/>
    </dxf>
    <dxf>
      <font>
        <b/>
      </font>
      <fill>
        <patternFill patternType="solid">
          <fgColor indexed="64"/>
          <bgColor theme="0"/>
        </patternFill>
      </fill>
      <alignment horizontal="center" vertical="bottom" textRotation="0" wrapText="0" indent="0" justifyLastLine="0" shrinkToFit="0" readingOrder="0"/>
    </dxf>
    <dxf>
      <fill>
        <patternFill patternType="solid">
          <fgColor indexed="64"/>
          <bgColor theme="0"/>
        </patternFill>
      </fill>
    </dxf>
    <dxf>
      <font>
        <strike val="0"/>
        <outline val="0"/>
        <shadow val="0"/>
        <u val="none"/>
        <vertAlign val="baseline"/>
        <sz val="12"/>
        <color theme="1"/>
        <name val="Calibri"/>
        <family val="2"/>
        <scheme val="minor"/>
      </font>
      <fill>
        <patternFill patternType="solid">
          <fgColor indexed="64"/>
          <bgColor theme="1"/>
        </patternFill>
      </fill>
    </dxf>
    <dxf>
      <fill>
        <patternFill patternType="solid">
          <fgColor indexed="64"/>
          <bgColor theme="0"/>
        </patternFill>
      </fill>
      <alignment horizontal="center" vertical="bottom" textRotation="0" wrapText="0" indent="0" justifyLastLine="0" shrinkToFit="0" readingOrder="0"/>
    </dxf>
    <dxf>
      <fill>
        <patternFill patternType="solid">
          <fgColor indexed="64"/>
          <bgColor theme="0"/>
        </patternFill>
      </fill>
      <alignment horizontal="center" vertical="bottom" textRotation="0" wrapText="0" indent="0" justifyLastLine="0" shrinkToFit="0" readingOrder="0"/>
    </dxf>
    <dxf>
      <fill>
        <patternFill patternType="solid">
          <fgColor indexed="64"/>
          <bgColor theme="0"/>
        </patternFill>
      </fill>
    </dxf>
    <dxf>
      <fill>
        <patternFill patternType="solid">
          <fgColor indexed="64"/>
          <bgColor theme="0"/>
        </patternFill>
      </fill>
    </dxf>
    <dxf>
      <fill>
        <patternFill patternType="solid">
          <fgColor indexed="64"/>
          <bgColor theme="1"/>
        </patternFill>
      </fill>
    </dxf>
  </dxfs>
  <tableStyles count="0" defaultTableStyle="TableStyleMedium2" defaultPivotStyle="PivotStyleLight16"/>
  <colors>
    <mruColors>
      <color rgb="FFB3F3EC"/>
      <color rgb="FF00C4C8"/>
      <color rgb="FF007476"/>
      <color rgb="FF8831A0"/>
      <color rgb="FF71F484"/>
      <color rgb="FFD0D800"/>
      <color rgb="FFFA83C7"/>
      <color rgb="FFFFD9CD"/>
      <color rgb="FFFFF1EA"/>
      <color rgb="FFF4B6B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'Assumptions and results'!$M$24:$M$24</c:f>
              <c:strCache>
                <c:ptCount val="1"/>
                <c:pt idx="0">
                  <c:v>Land</c:v>
                </c:pt>
              </c:strCache>
            </c:strRef>
          </c:tx>
          <c:spPr>
            <a:solidFill>
              <a:srgbClr val="00B050"/>
            </a:solidFill>
            <a:ln>
              <a:noFill/>
            </a:ln>
            <a:effectLst/>
          </c:spPr>
          <c:invertIfNegative val="0"/>
          <c:cat>
            <c:strRef>
              <c:f>'Assumptions and results'!$L$25:$L$30</c:f>
              <c:strCache>
                <c:ptCount val="6"/>
                <c:pt idx="0">
                  <c:v>Profile1</c:v>
                </c:pt>
                <c:pt idx="1">
                  <c:v>Profile2</c:v>
                </c:pt>
                <c:pt idx="2">
                  <c:v>Profile3</c:v>
                </c:pt>
                <c:pt idx="3">
                  <c:v>Profile4</c:v>
                </c:pt>
                <c:pt idx="4">
                  <c:v>Profile5</c:v>
                </c:pt>
                <c:pt idx="5">
                  <c:v>Profile6</c:v>
                </c:pt>
              </c:strCache>
            </c:strRef>
          </c:cat>
          <c:val>
            <c:numRef>
              <c:f>'Assumptions and results'!$M$25:$M$30</c:f>
              <c:numCache>
                <c:formatCode>0%</c:formatCode>
                <c:ptCount val="6"/>
                <c:pt idx="0">
                  <c:v>-0.31158237865602045</c:v>
                </c:pt>
                <c:pt idx="1">
                  <c:v>-0.81726017776591775</c:v>
                </c:pt>
                <c:pt idx="2">
                  <c:v>0.448562307342531</c:v>
                </c:pt>
                <c:pt idx="3">
                  <c:v>-0.43150678842107543</c:v>
                </c:pt>
                <c:pt idx="4">
                  <c:v>0.731431799757012</c:v>
                </c:pt>
                <c:pt idx="5">
                  <c:v>-3.9332334918746908E-2</c:v>
                </c:pt>
              </c:numCache>
            </c:numRef>
          </c:val>
          <c:extLst>
            <c:ext xmlns:c16="http://schemas.microsoft.com/office/drawing/2014/chart" uri="{C3380CC4-5D6E-409C-BE32-E72D297353CC}">
              <c16:uniqueId val="{00000000-6D84-C54F-927B-D835CE60C444}"/>
            </c:ext>
          </c:extLst>
        </c:ser>
        <c:ser>
          <c:idx val="1"/>
          <c:order val="1"/>
          <c:tx>
            <c:strRef>
              <c:f>'Assumptions and results'!$N$24:$N$24</c:f>
              <c:strCache>
                <c:ptCount val="1"/>
                <c:pt idx="0">
                  <c:v>Crop</c:v>
                </c:pt>
              </c:strCache>
            </c:strRef>
          </c:tx>
          <c:spPr>
            <a:solidFill>
              <a:schemeClr val="accent4"/>
            </a:solidFill>
            <a:ln>
              <a:noFill/>
            </a:ln>
            <a:effectLst/>
          </c:spPr>
          <c:invertIfNegative val="0"/>
          <c:cat>
            <c:strRef>
              <c:f>'Assumptions and results'!$L$25:$L$30</c:f>
              <c:strCache>
                <c:ptCount val="6"/>
                <c:pt idx="0">
                  <c:v>Profile1</c:v>
                </c:pt>
                <c:pt idx="1">
                  <c:v>Profile2</c:v>
                </c:pt>
                <c:pt idx="2">
                  <c:v>Profile3</c:v>
                </c:pt>
                <c:pt idx="3">
                  <c:v>Profile4</c:v>
                </c:pt>
                <c:pt idx="4">
                  <c:v>Profile5</c:v>
                </c:pt>
                <c:pt idx="5">
                  <c:v>Profile6</c:v>
                </c:pt>
              </c:strCache>
            </c:strRef>
          </c:cat>
          <c:val>
            <c:numRef>
              <c:f>'Assumptions and results'!$N$25:$N$30</c:f>
              <c:numCache>
                <c:formatCode>0%</c:formatCode>
                <c:ptCount val="6"/>
                <c:pt idx="0">
                  <c:v>0.21282876462829944</c:v>
                </c:pt>
                <c:pt idx="1">
                  <c:v>5.7915464814132865E-2</c:v>
                </c:pt>
                <c:pt idx="2">
                  <c:v>0.14243023303904839</c:v>
                </c:pt>
                <c:pt idx="3">
                  <c:v>0.19978248274678659</c:v>
                </c:pt>
                <c:pt idx="4">
                  <c:v>8.546111128631069E-2</c:v>
                </c:pt>
                <c:pt idx="5">
                  <c:v>0.29140549469266269</c:v>
                </c:pt>
              </c:numCache>
            </c:numRef>
          </c:val>
          <c:extLst>
            <c:ext xmlns:c16="http://schemas.microsoft.com/office/drawing/2014/chart" uri="{C3380CC4-5D6E-409C-BE32-E72D297353CC}">
              <c16:uniqueId val="{00000009-6D84-C54F-927B-D835CE60C444}"/>
            </c:ext>
          </c:extLst>
        </c:ser>
        <c:ser>
          <c:idx val="2"/>
          <c:order val="2"/>
          <c:tx>
            <c:strRef>
              <c:f>'Assumptions and results'!$O$24:$O$24</c:f>
              <c:strCache>
                <c:ptCount val="1"/>
                <c:pt idx="0">
                  <c:v>Livestock</c:v>
                </c:pt>
              </c:strCache>
            </c:strRef>
          </c:tx>
          <c:spPr>
            <a:solidFill>
              <a:srgbClr val="C00000"/>
            </a:solidFill>
            <a:ln>
              <a:noFill/>
            </a:ln>
            <a:effectLst/>
          </c:spPr>
          <c:invertIfNegative val="0"/>
          <c:cat>
            <c:strRef>
              <c:f>'Assumptions and results'!$L$25:$L$30</c:f>
              <c:strCache>
                <c:ptCount val="6"/>
                <c:pt idx="0">
                  <c:v>Profile1</c:v>
                </c:pt>
                <c:pt idx="1">
                  <c:v>Profile2</c:v>
                </c:pt>
                <c:pt idx="2">
                  <c:v>Profile3</c:v>
                </c:pt>
                <c:pt idx="3">
                  <c:v>Profile4</c:v>
                </c:pt>
                <c:pt idx="4">
                  <c:v>Profile5</c:v>
                </c:pt>
                <c:pt idx="5">
                  <c:v>Profile6</c:v>
                </c:pt>
              </c:strCache>
            </c:strRef>
          </c:cat>
          <c:val>
            <c:numRef>
              <c:f>'Assumptions and results'!$O$25:$O$30</c:f>
              <c:numCache>
                <c:formatCode>0%</c:formatCode>
                <c:ptCount val="6"/>
                <c:pt idx="0">
                  <c:v>0.47558885671568024</c:v>
                </c:pt>
                <c:pt idx="1">
                  <c:v>0.12482435741994939</c:v>
                </c:pt>
                <c:pt idx="2">
                  <c:v>0.4090074596184205</c:v>
                </c:pt>
                <c:pt idx="3">
                  <c:v>0.36871072883213796</c:v>
                </c:pt>
                <c:pt idx="4">
                  <c:v>0.18310708895667721</c:v>
                </c:pt>
                <c:pt idx="5">
                  <c:v>0.66926217038859037</c:v>
                </c:pt>
              </c:numCache>
            </c:numRef>
          </c:val>
          <c:extLst>
            <c:ext xmlns:c16="http://schemas.microsoft.com/office/drawing/2014/chart" uri="{C3380CC4-5D6E-409C-BE32-E72D297353CC}">
              <c16:uniqueId val="{0000000A-6D84-C54F-927B-D835CE60C444}"/>
            </c:ext>
          </c:extLst>
        </c:ser>
        <c:dLbls>
          <c:showLegendKey val="0"/>
          <c:showVal val="0"/>
          <c:showCatName val="0"/>
          <c:showSerName val="0"/>
          <c:showPercent val="0"/>
          <c:showBubbleSize val="0"/>
        </c:dLbls>
        <c:gapWidth val="150"/>
        <c:overlap val="100"/>
        <c:axId val="380975007"/>
        <c:axId val="380976655"/>
      </c:barChart>
      <c:catAx>
        <c:axId val="380975007"/>
        <c:scaling>
          <c:orientation val="minMax"/>
        </c:scaling>
        <c:delete val="0"/>
        <c:axPos val="l"/>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n-US"/>
          </a:p>
        </c:txPr>
        <c:crossAx val="380976655"/>
        <c:crosses val="autoZero"/>
        <c:auto val="1"/>
        <c:lblAlgn val="ctr"/>
        <c:lblOffset val="100"/>
        <c:noMultiLvlLbl val="0"/>
      </c:catAx>
      <c:valAx>
        <c:axId val="380976655"/>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n-US"/>
          </a:p>
        </c:txPr>
        <c:crossAx val="380975007"/>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200">
          <a:solidFill>
            <a:schemeClr val="tx1"/>
          </a:solidFill>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2">
                  <a:lumMod val="60000"/>
                  <a:lumOff val="40000"/>
                </a:schemeClr>
              </a:solidFill>
              <a:ln w="19050">
                <a:solidFill>
                  <a:schemeClr val="lt1"/>
                </a:solidFill>
              </a:ln>
              <a:effectLst/>
            </c:spPr>
            <c:extLst>
              <c:ext xmlns:c16="http://schemas.microsoft.com/office/drawing/2014/chart" uri="{C3380CC4-5D6E-409C-BE32-E72D297353CC}">
                <c16:uniqueId val="{00000001-E1CC-1444-9269-DECB81886FCA}"/>
              </c:ext>
            </c:extLst>
          </c:dPt>
          <c:dPt>
            <c:idx val="1"/>
            <c:bubble3D val="0"/>
            <c:spPr>
              <a:solidFill>
                <a:srgbClr val="FA83C7"/>
              </a:solidFill>
              <a:ln w="19050">
                <a:solidFill>
                  <a:schemeClr val="lt1"/>
                </a:solidFill>
              </a:ln>
              <a:effectLst/>
            </c:spPr>
            <c:extLst>
              <c:ext xmlns:c16="http://schemas.microsoft.com/office/drawing/2014/chart" uri="{C3380CC4-5D6E-409C-BE32-E72D297353CC}">
                <c16:uniqueId val="{00000003-E1CC-1444-9269-DECB81886FCA}"/>
              </c:ext>
            </c:extLst>
          </c:dPt>
          <c:dPt>
            <c:idx val="2"/>
            <c:bubble3D val="0"/>
            <c:spPr>
              <a:solidFill>
                <a:schemeClr val="accent1">
                  <a:lumMod val="60000"/>
                  <a:lumOff val="40000"/>
                </a:schemeClr>
              </a:solidFill>
              <a:ln w="19050">
                <a:solidFill>
                  <a:schemeClr val="lt1"/>
                </a:solidFill>
              </a:ln>
              <a:effectLst/>
            </c:spPr>
            <c:extLst>
              <c:ext xmlns:c16="http://schemas.microsoft.com/office/drawing/2014/chart" uri="{C3380CC4-5D6E-409C-BE32-E72D297353CC}">
                <c16:uniqueId val="{00000005-E1CC-1444-9269-DECB81886FCA}"/>
              </c:ext>
            </c:extLst>
          </c:dPt>
          <c:dPt>
            <c:idx val="3"/>
            <c:bubble3D val="0"/>
            <c:spPr>
              <a:solidFill>
                <a:srgbClr val="D0D800"/>
              </a:solidFill>
              <a:ln w="19050">
                <a:solidFill>
                  <a:schemeClr val="lt1"/>
                </a:solidFill>
              </a:ln>
              <a:effectLst/>
            </c:spPr>
            <c:extLst>
              <c:ext xmlns:c16="http://schemas.microsoft.com/office/drawing/2014/chart" uri="{C3380CC4-5D6E-409C-BE32-E72D297353CC}">
                <c16:uniqueId val="{00000007-E1CC-1444-9269-DECB81886FCA}"/>
              </c:ext>
            </c:extLst>
          </c:dPt>
          <c:dPt>
            <c:idx val="4"/>
            <c:bubble3D val="0"/>
            <c:spPr>
              <a:solidFill>
                <a:srgbClr val="71F484"/>
              </a:solidFill>
              <a:ln w="19050">
                <a:solidFill>
                  <a:schemeClr val="lt1"/>
                </a:solidFill>
              </a:ln>
              <a:effectLst/>
            </c:spPr>
            <c:extLst>
              <c:ext xmlns:c16="http://schemas.microsoft.com/office/drawing/2014/chart" uri="{C3380CC4-5D6E-409C-BE32-E72D297353CC}">
                <c16:uniqueId val="{00000009-E1CC-1444-9269-DECB81886FCA}"/>
              </c:ext>
            </c:extLst>
          </c:dPt>
          <c:dPt>
            <c:idx val="5"/>
            <c:bubble3D val="0"/>
            <c:spPr>
              <a:solidFill>
                <a:srgbClr val="8831A0"/>
              </a:solidFill>
              <a:ln w="19050">
                <a:solidFill>
                  <a:schemeClr val="lt1"/>
                </a:solidFill>
              </a:ln>
              <a:effectLst/>
            </c:spPr>
            <c:extLst>
              <c:ext xmlns:c16="http://schemas.microsoft.com/office/drawing/2014/chart" uri="{C3380CC4-5D6E-409C-BE32-E72D297353CC}">
                <c16:uniqueId val="{0000000B-E1CC-1444-9269-DECB81886FCA}"/>
              </c:ext>
            </c:extLst>
          </c:dPt>
          <c:dLbls>
            <c:spPr>
              <a:noFill/>
              <a:ln>
                <a:noFill/>
              </a:ln>
              <a:effectLst/>
            </c:spPr>
            <c:txPr>
              <a:bodyPr rot="0" spcFirstLastPara="1" vertOverflow="ellipsis" vert="horz" wrap="square" anchor="ctr" anchorCtr="1"/>
              <a:lstStyle/>
              <a:p>
                <a:pPr>
                  <a:defRPr sz="1050" b="0" i="0" u="none" strike="noStrike" kern="1200" baseline="0">
                    <a:solidFill>
                      <a:schemeClr val="tx1"/>
                    </a:solidFill>
                    <a:latin typeface="+mn-lt"/>
                    <a:ea typeface="+mn-ea"/>
                    <a:cs typeface="+mn-cs"/>
                  </a:defRPr>
                </a:pPr>
                <a:endParaRPr lang="en-US"/>
              </a:p>
            </c:txPr>
            <c:dLblPos val="inEnd"/>
            <c:showLegendKey val="0"/>
            <c:showVal val="0"/>
            <c:showCatName val="0"/>
            <c:showSerName val="0"/>
            <c:showPercent val="1"/>
            <c:showBubbleSize val="0"/>
            <c:showLeaderLines val="1"/>
            <c:leaderLines>
              <c:spPr>
                <a:ln w="9525" cap="flat" cmpd="sng" algn="ctr">
                  <a:solidFill>
                    <a:schemeClr val="dk1">
                      <a:lumMod val="35000"/>
                      <a:lumOff val="65000"/>
                    </a:schemeClr>
                  </a:solidFill>
                  <a:round/>
                </a:ln>
                <a:effectLst/>
              </c:spPr>
            </c:leaderLines>
            <c:extLst>
              <c:ext xmlns:c15="http://schemas.microsoft.com/office/drawing/2012/chart" uri="{CE6537A1-D6FC-4f65-9D91-7224C49458BB}"/>
            </c:extLst>
          </c:dLbls>
          <c:cat>
            <c:strRef>
              <c:f>'Assumptions and results'!$K$7:$K$12</c:f>
              <c:strCache>
                <c:ptCount val="6"/>
                <c:pt idx="0">
                  <c:v>Profile1</c:v>
                </c:pt>
                <c:pt idx="1">
                  <c:v>Profile2</c:v>
                </c:pt>
                <c:pt idx="2">
                  <c:v>Profile3</c:v>
                </c:pt>
                <c:pt idx="3">
                  <c:v>Profile4</c:v>
                </c:pt>
                <c:pt idx="4">
                  <c:v>Profile5</c:v>
                </c:pt>
                <c:pt idx="5">
                  <c:v>Profile6</c:v>
                </c:pt>
              </c:strCache>
            </c:strRef>
          </c:cat>
          <c:val>
            <c:numRef>
              <c:f>'Assumptions and results'!$L$7:$L$12</c:f>
              <c:numCache>
                <c:formatCode>General</c:formatCode>
                <c:ptCount val="6"/>
                <c:pt idx="0">
                  <c:v>13</c:v>
                </c:pt>
                <c:pt idx="1">
                  <c:v>8</c:v>
                </c:pt>
                <c:pt idx="2">
                  <c:v>41</c:v>
                </c:pt>
                <c:pt idx="3">
                  <c:v>69</c:v>
                </c:pt>
                <c:pt idx="4">
                  <c:v>32</c:v>
                </c:pt>
                <c:pt idx="5">
                  <c:v>10</c:v>
                </c:pt>
              </c:numCache>
            </c:numRef>
          </c:val>
          <c:extLst>
            <c:ext xmlns:c16="http://schemas.microsoft.com/office/drawing/2014/chart" uri="{C3380CC4-5D6E-409C-BE32-E72D297353CC}">
              <c16:uniqueId val="{0000000C-E1CC-1444-9269-DECB81886FCA}"/>
            </c:ext>
          </c:extLst>
        </c:ser>
        <c:dLbls>
          <c:dLblPos val="inEnd"/>
          <c:showLegendKey val="0"/>
          <c:showVal val="0"/>
          <c:showCatName val="0"/>
          <c:showSerName val="0"/>
          <c:showPercent val="1"/>
          <c:showBubbleSize val="0"/>
          <c:showLeaderLines val="1"/>
        </c:dLbls>
        <c:firstSliceAng val="0"/>
      </c:pieChart>
      <c:spPr>
        <a:noFill/>
        <a:ln>
          <a:noFill/>
        </a:ln>
        <a:effectLst/>
      </c:spPr>
    </c:plotArea>
    <c:legend>
      <c:legendPos val="r"/>
      <c:overlay val="0"/>
      <c:spPr>
        <a:solidFill>
          <a:schemeClr val="lt1">
            <a:alpha val="50000"/>
          </a:schemeClr>
        </a:solidFill>
        <a:ln>
          <a:noFill/>
        </a:ln>
        <a:effectLst/>
      </c:spPr>
      <c:txPr>
        <a:bodyPr rot="0" spcFirstLastPara="1" vertOverflow="ellipsis" vert="horz" wrap="square" anchor="ctr" anchorCtr="1"/>
        <a:lstStyle/>
        <a:p>
          <a:pPr>
            <a:defRPr sz="1050" b="0" i="0" u="none" strike="noStrike" kern="1200" baseline="0">
              <a:solidFill>
                <a:schemeClr val="tx1"/>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050">
          <a:solidFill>
            <a:schemeClr val="tx1"/>
          </a:solidFill>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6">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defRPr sz="900" kern="1200" cap="none" spc="0" normalizeH="0" baseline="0"/>
  </cs:categoryAxis>
  <cs:chartArea>
    <cs:lnRef idx="0"/>
    <cs:fillRef idx="0"/>
    <cs:effectRef idx="0"/>
    <cs:fontRef idx="minor">
      <a:schemeClr val="dk1"/>
    </cs:fontRef>
    <cs:spPr>
      <a:pattFill prst="dkDnDiag">
        <a:fgClr>
          <a:schemeClr val="lt1"/>
        </a:fgClr>
        <a:bgClr>
          <a:schemeClr val="dk1">
            <a:lumMod val="10000"/>
            <a:lumOff val="90000"/>
          </a:schemeClr>
        </a:bgClr>
      </a:patt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alpha val="75000"/>
        </a:schemeClr>
      </a:solidFill>
      <a:ln w="9525">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gradFill>
        <a:gsLst>
          <a:gs pos="100000">
            <a:schemeClr val="phClr">
              <a:lumMod val="60000"/>
              <a:lumOff val="40000"/>
            </a:schemeClr>
          </a:gs>
          <a:gs pos="0">
            <a:schemeClr val="phClr"/>
          </a:gs>
        </a:gsLst>
        <a:lin ang="5400000" scaled="0"/>
      </a:gradFill>
      <a:ln w="19050">
        <a:solidFill>
          <a:schemeClr val="lt1"/>
        </a:solidFill>
      </a:ln>
    </cs:spPr>
  </cs:dataPoint>
  <cs:dataPoint3D>
    <cs:lnRef idx="0"/>
    <cs:fillRef idx="0">
      <cs:styleClr val="auto"/>
    </cs:fillRef>
    <cs:effectRef idx="0"/>
    <cs:fontRef idx="minor">
      <a:schemeClr val="tx1"/>
    </cs:fontRef>
    <cs:spPr>
      <a:gradFill>
        <a:gsLst>
          <a:gs pos="100000">
            <a:schemeClr val="phClr">
              <a:lumMod val="60000"/>
              <a:lumOff val="40000"/>
            </a:schemeClr>
          </a:gs>
          <a:gs pos="0">
            <a:schemeClr val="phClr"/>
          </a:gs>
        </a:gsLst>
        <a:lin ang="5400000" scaled="0"/>
      </a:gradFill>
      <a:ln w="50800">
        <a:solidFill>
          <a:schemeClr val="lt1"/>
        </a:solidFill>
      </a:ln>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lt1"/>
      </a:solidFill>
      <a:ln w="15875">
        <a:solidFill>
          <a:schemeClr val="ph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8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50000"/>
            <a:lumOff val="50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35000"/>
            <a:lumOff val="65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spPr>
      <a:solidFill>
        <a:schemeClr val="lt1">
          <a:alpha val="50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ajor">
      <a:schemeClr val="dk1">
        <a:lumMod val="50000"/>
        <a:lumOff val="50000"/>
      </a:schemeClr>
    </cs:fontRef>
    <cs:defRPr sz="1600" b="1" kern="1200" spc="0" normalizeH="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50000"/>
            <a:lumOff val="50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11</xdr:col>
      <xdr:colOff>190500</xdr:colOff>
      <xdr:row>18</xdr:row>
      <xdr:rowOff>17780</xdr:rowOff>
    </xdr:from>
    <xdr:to>
      <xdr:col>16</xdr:col>
      <xdr:colOff>673100</xdr:colOff>
      <xdr:row>20</xdr:row>
      <xdr:rowOff>30480</xdr:rowOff>
    </xdr:to>
    <xdr:sp macro="" textlink="">
      <xdr:nvSpPr>
        <xdr:cNvPr id="3" name="TextBox 2">
          <a:extLst>
            <a:ext uri="{FF2B5EF4-FFF2-40B4-BE49-F238E27FC236}">
              <a16:creationId xmlns:a16="http://schemas.microsoft.com/office/drawing/2014/main" id="{2522F6D2-63BD-B6AB-DC4E-F8D4876CD400}"/>
            </a:ext>
          </a:extLst>
        </xdr:cNvPr>
        <xdr:cNvSpPr txBox="1"/>
      </xdr:nvSpPr>
      <xdr:spPr>
        <a:xfrm>
          <a:off x="8892540" y="4231640"/>
          <a:ext cx="4574540" cy="408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t>Criteria 1: Average total kcal per capita per day at the country level</a:t>
          </a:r>
        </a:p>
      </xdr:txBody>
    </xdr:sp>
    <xdr:clientData/>
  </xdr:twoCellAnchor>
  <xdr:twoCellAnchor>
    <xdr:from>
      <xdr:col>11</xdr:col>
      <xdr:colOff>190500</xdr:colOff>
      <xdr:row>20</xdr:row>
      <xdr:rowOff>30480</xdr:rowOff>
    </xdr:from>
    <xdr:to>
      <xdr:col>16</xdr:col>
      <xdr:colOff>673100</xdr:colOff>
      <xdr:row>22</xdr:row>
      <xdr:rowOff>43180</xdr:rowOff>
    </xdr:to>
    <xdr:sp macro="" textlink="">
      <xdr:nvSpPr>
        <xdr:cNvPr id="4" name="TextBox 3">
          <a:extLst>
            <a:ext uri="{FF2B5EF4-FFF2-40B4-BE49-F238E27FC236}">
              <a16:creationId xmlns:a16="http://schemas.microsoft.com/office/drawing/2014/main" id="{EC2CDA41-0A32-C945-AA65-BEBEFD7468D3}"/>
            </a:ext>
          </a:extLst>
        </xdr:cNvPr>
        <xdr:cNvSpPr txBox="1"/>
      </xdr:nvSpPr>
      <xdr:spPr>
        <a:xfrm>
          <a:off x="8892540" y="4640580"/>
          <a:ext cx="4574540" cy="408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t>Criteria 2: Average red meat kcal per capita per day at the country level</a:t>
          </a:r>
        </a:p>
      </xdr:txBody>
    </xdr:sp>
    <xdr:clientData/>
  </xdr:twoCellAnchor>
  <xdr:twoCellAnchor>
    <xdr:from>
      <xdr:col>11</xdr:col>
      <xdr:colOff>177800</xdr:colOff>
      <xdr:row>24</xdr:row>
      <xdr:rowOff>68580</xdr:rowOff>
    </xdr:from>
    <xdr:to>
      <xdr:col>16</xdr:col>
      <xdr:colOff>660400</xdr:colOff>
      <xdr:row>26</xdr:row>
      <xdr:rowOff>81280</xdr:rowOff>
    </xdr:to>
    <xdr:sp macro="" textlink="">
      <xdr:nvSpPr>
        <xdr:cNvPr id="5" name="TextBox 4">
          <a:extLst>
            <a:ext uri="{FF2B5EF4-FFF2-40B4-BE49-F238E27FC236}">
              <a16:creationId xmlns:a16="http://schemas.microsoft.com/office/drawing/2014/main" id="{7744A68B-3826-5F41-9081-51F12615B165}"/>
            </a:ext>
          </a:extLst>
        </xdr:cNvPr>
        <xdr:cNvSpPr txBox="1"/>
      </xdr:nvSpPr>
      <xdr:spPr>
        <a:xfrm>
          <a:off x="8879840" y="5471160"/>
          <a:ext cx="4574540" cy="408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t>Criteria 3: Significant land-based removal potential</a:t>
          </a:r>
        </a:p>
      </xdr:txBody>
    </xdr:sp>
    <xdr:clientData/>
  </xdr:twoCellAnchor>
  <xdr:twoCellAnchor>
    <xdr:from>
      <xdr:col>11</xdr:col>
      <xdr:colOff>203200</xdr:colOff>
      <xdr:row>30</xdr:row>
      <xdr:rowOff>48260</xdr:rowOff>
    </xdr:from>
    <xdr:to>
      <xdr:col>16</xdr:col>
      <xdr:colOff>685800</xdr:colOff>
      <xdr:row>32</xdr:row>
      <xdr:rowOff>60960</xdr:rowOff>
    </xdr:to>
    <xdr:sp macro="" textlink="">
      <xdr:nvSpPr>
        <xdr:cNvPr id="6" name="TextBox 5">
          <a:extLst>
            <a:ext uri="{FF2B5EF4-FFF2-40B4-BE49-F238E27FC236}">
              <a16:creationId xmlns:a16="http://schemas.microsoft.com/office/drawing/2014/main" id="{A17E15FB-6473-E643-9154-F4809DB62A4D}"/>
            </a:ext>
          </a:extLst>
        </xdr:cNvPr>
        <xdr:cNvSpPr txBox="1"/>
      </xdr:nvSpPr>
      <xdr:spPr>
        <a:xfrm>
          <a:off x="8905240" y="6639560"/>
          <a:ext cx="4574540" cy="408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t>Criteria 4: Negative current LULUCF emissions</a:t>
          </a:r>
        </a:p>
      </xdr:txBody>
    </xdr:sp>
    <xdr:clientData/>
  </xdr:twoCellAnchor>
  <xdr:twoCellAnchor>
    <xdr:from>
      <xdr:col>11</xdr:col>
      <xdr:colOff>215900</xdr:colOff>
      <xdr:row>35</xdr:row>
      <xdr:rowOff>101600</xdr:rowOff>
    </xdr:from>
    <xdr:to>
      <xdr:col>16</xdr:col>
      <xdr:colOff>698500</xdr:colOff>
      <xdr:row>37</xdr:row>
      <xdr:rowOff>114300</xdr:rowOff>
    </xdr:to>
    <xdr:sp macro="" textlink="">
      <xdr:nvSpPr>
        <xdr:cNvPr id="7" name="TextBox 6">
          <a:extLst>
            <a:ext uri="{FF2B5EF4-FFF2-40B4-BE49-F238E27FC236}">
              <a16:creationId xmlns:a16="http://schemas.microsoft.com/office/drawing/2014/main" id="{9BA8FC71-6DC9-7740-B89C-505D549351A6}"/>
            </a:ext>
          </a:extLst>
        </xdr:cNvPr>
        <xdr:cNvSpPr txBox="1"/>
      </xdr:nvSpPr>
      <xdr:spPr>
        <a:xfrm>
          <a:off x="9296400" y="7023100"/>
          <a:ext cx="4610100" cy="4191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t>Criteria 5: Current negative AFOLU</a:t>
          </a:r>
        </a:p>
      </xdr:txBody>
    </xdr:sp>
    <xdr:clientData/>
  </xdr:twoCellAnchor>
  <xdr:twoCellAnchor editAs="oneCell">
    <xdr:from>
      <xdr:col>1</xdr:col>
      <xdr:colOff>0</xdr:colOff>
      <xdr:row>15</xdr:row>
      <xdr:rowOff>0</xdr:rowOff>
    </xdr:from>
    <xdr:to>
      <xdr:col>11</xdr:col>
      <xdr:colOff>106912</xdr:colOff>
      <xdr:row>43</xdr:row>
      <xdr:rowOff>114300</xdr:rowOff>
    </xdr:to>
    <xdr:pic>
      <xdr:nvPicPr>
        <xdr:cNvPr id="9" name="Picture 8">
          <a:extLst>
            <a:ext uri="{FF2B5EF4-FFF2-40B4-BE49-F238E27FC236}">
              <a16:creationId xmlns:a16="http://schemas.microsoft.com/office/drawing/2014/main" id="{02093D4C-539E-B0B8-F7FF-6153A118B7F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72440" y="3619500"/>
          <a:ext cx="8336512" cy="5661660"/>
        </a:xfrm>
        <a:prstGeom prst="rect">
          <a:avLst/>
        </a:prstGeom>
      </xdr:spPr>
    </xdr:pic>
    <xdr:clientData/>
  </xdr:twoCellAnchor>
  <xdr:twoCellAnchor editAs="oneCell">
    <xdr:from>
      <xdr:col>1</xdr:col>
      <xdr:colOff>19050</xdr:colOff>
      <xdr:row>61</xdr:row>
      <xdr:rowOff>152399</xdr:rowOff>
    </xdr:from>
    <xdr:to>
      <xdr:col>4</xdr:col>
      <xdr:colOff>256767</xdr:colOff>
      <xdr:row>66</xdr:row>
      <xdr:rowOff>28574</xdr:rowOff>
    </xdr:to>
    <xdr:pic>
      <xdr:nvPicPr>
        <xdr:cNvPr id="8" name="Picture 7">
          <a:extLst>
            <a:ext uri="{FF2B5EF4-FFF2-40B4-BE49-F238E27FC236}">
              <a16:creationId xmlns:a16="http://schemas.microsoft.com/office/drawing/2014/main" id="{458F6180-6AC2-CF14-4272-E6D8C55634F8}"/>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495300" y="15259049"/>
          <a:ext cx="2695167" cy="9429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5</xdr:col>
      <xdr:colOff>107949</xdr:colOff>
      <xdr:row>21</xdr:row>
      <xdr:rowOff>124693</xdr:rowOff>
    </xdr:from>
    <xdr:to>
      <xdr:col>10</xdr:col>
      <xdr:colOff>681181</xdr:colOff>
      <xdr:row>33</xdr:row>
      <xdr:rowOff>23091</xdr:rowOff>
    </xdr:to>
    <xdr:graphicFrame macro="">
      <xdr:nvGraphicFramePr>
        <xdr:cNvPr id="4" name="Chart 3">
          <a:extLst>
            <a:ext uri="{FF2B5EF4-FFF2-40B4-BE49-F238E27FC236}">
              <a16:creationId xmlns:a16="http://schemas.microsoft.com/office/drawing/2014/main" id="{FF3A73F8-2A99-5750-9FD6-5E4B201B555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175581</xdr:colOff>
      <xdr:row>3</xdr:row>
      <xdr:rowOff>274044</xdr:rowOff>
    </xdr:from>
    <xdr:to>
      <xdr:col>9</xdr:col>
      <xdr:colOff>0</xdr:colOff>
      <xdr:row>16</xdr:row>
      <xdr:rowOff>80819</xdr:rowOff>
    </xdr:to>
    <xdr:graphicFrame macro="">
      <xdr:nvGraphicFramePr>
        <xdr:cNvPr id="6" name="Chart 5">
          <a:extLst>
            <a:ext uri="{FF2B5EF4-FFF2-40B4-BE49-F238E27FC236}">
              <a16:creationId xmlns:a16="http://schemas.microsoft.com/office/drawing/2014/main" id="{A1E0B6E8-4E26-C045-957A-D3EBC32B981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192BE16D-8EE5-3C49-B126-A04E9B2F8DB4}" name="Method_FABLEBrief" displayName="Method_FABLEBrief" ref="A12:C18" totalsRowShown="0" headerRowDxfId="67" dataDxfId="66">
  <autoFilter ref="A12:C18" xr:uid="{192BE16D-8EE5-3C49-B126-A04E9B2F8DB4}"/>
  <tableColumns count="3">
    <tableColumn id="1" xr3:uid="{A798C396-E797-7643-9DF0-2327CF7A9247}" name="Criteria" dataDxfId="65"/>
    <tableColumn id="3" xr3:uid="{A8FC3C0E-43CC-9648-B3F0-F9EC21DF1044}" name="Threshold" dataDxfId="64"/>
    <tableColumn id="4" xr3:uid="{C58E7D45-4BF3-C545-A723-B58E685524A9}" name="Source" dataDxfId="63"/>
  </tableColumns>
  <tableStyleInfo name="TableStyleLight8"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B02683FE-1DF6-DA48-93D0-6F6F9380DAED}" name="DataGHGI" displayName="DataGHGI" ref="N6:Q992" totalsRowShown="0">
  <autoFilter ref="N6:Q992" xr:uid="{B02683FE-1DF6-DA48-93D0-6F6F9380DAED}"/>
  <tableColumns count="4">
    <tableColumn id="1" xr3:uid="{55F9CA2C-BFFA-634A-AEA1-85BB548BBFBC}" name="ISO3"/>
    <tableColumn id="2" xr3:uid="{E1FE3318-228A-074D-9283-492E32452090}" name="LatestYear"/>
    <tableColumn id="3" xr3:uid="{97F7DF2C-EEA3-8B41-83CB-399764B1D02D}" name="Sector"/>
    <tableColumn id="4" xr3:uid="{9D7308CB-569A-F146-BF77-0573C71C7195}" name="MtCO2e"/>
  </tableColumns>
  <tableStyleInfo name="TableStyleLight8"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DCBC2F6E-A609-4942-962A-02CB6E1396D8}" name="SelectionMethod" displayName="SelectionMethod" ref="A5:B7" totalsRowShown="0" headerRowDxfId="62" dataDxfId="61">
  <autoFilter ref="A5:B7" xr:uid="{DCBC2F6E-A609-4942-962A-02CB6E1396D8}"/>
  <tableColumns count="2">
    <tableColumn id="1" xr3:uid="{666DBD27-6045-7748-95C9-8170936AAB5C}" name="Selection" dataDxfId="60"/>
    <tableColumn id="2" xr3:uid="{B1DADCCD-AFBD-EF4E-8CF9-FEB1F7B8913D}" name="Method" dataDxfId="59"/>
  </tableColumns>
  <tableStyleInfo name="TableStyleLight8"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13620459-1B4B-A043-A662-63DD1DAE7C25}" name="Method_Test" displayName="Method_Test" ref="A25:C31" totalsRowShown="0" headerRowDxfId="58" dataDxfId="57">
  <autoFilter ref="A25:C31" xr:uid="{13620459-1B4B-A043-A662-63DD1DAE7C25}"/>
  <tableColumns count="3">
    <tableColumn id="2" xr3:uid="{9C1C779B-8A8A-B64E-B195-E4EABE24CFA8}" name="Criteria" dataDxfId="56"/>
    <tableColumn id="3" xr3:uid="{EFD5954E-F2A6-D441-8989-83B3423218DC}" name="Threshold" dataDxfId="55"/>
    <tableColumn id="4" xr3:uid="{3D44491F-9401-474E-81C5-D65218968A62}" name="Source" dataDxfId="54"/>
  </tableColumns>
  <tableStyleInfo name="TableStyleLight8"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4C12E25B-5611-2140-AE34-ECEE904ABE93}" name="Table12" displayName="Table12" ref="A36:D41" totalsRowShown="0" headerRowDxfId="53" dataDxfId="52">
  <autoFilter ref="A36:D41" xr:uid="{4C12E25B-5611-2140-AE34-ECEE904ABE93}"/>
  <tableColumns count="4">
    <tableColumn id="6" xr3:uid="{56C7BEB3-047F-EF4A-8328-D12F89FD9DE2}" name="Criteria" dataDxfId="51"/>
    <tableColumn id="2" xr3:uid="{C628D591-6A00-434F-984B-B55E4008D8FF}" name="Average" dataDxfId="50">
      <calculatedColumnFormula>QUARTILE(calc[C1Value],2)</calculatedColumnFormula>
    </tableColumn>
    <tableColumn id="3" xr3:uid="{5C50B70D-D81F-9440-9BD6-94F974B63446}" name="Median" dataDxfId="49"/>
    <tableColumn id="4" xr3:uid="{E8E69CFC-76C4-0943-AA07-C58CA0A3D610}" name="Maximum value" dataDxfId="48"/>
  </tableColumns>
  <tableStyleInfo name="TableStyleLight8"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281AE218-2BB3-7E4F-89F9-BABF147B8723}" name="calc" displayName="calc" ref="A5:AC255" totalsRowShown="0" tableBorderDxfId="47">
  <autoFilter ref="A5:AC255" xr:uid="{281AE218-2BB3-7E4F-89F9-BABF147B8723}"/>
  <tableColumns count="29">
    <tableColumn id="1" xr3:uid="{122A7908-9945-B54F-A6D7-F198230874AF}" name="ISO3" dataDxfId="46"/>
    <tableColumn id="2" xr3:uid="{E6410676-01B5-F444-8B85-A0C8C8CC8FFD}" name="Country" dataDxfId="45"/>
    <tableColumn id="11" xr3:uid="{5725639D-3067-6845-B9F3-945547562CAA}" name="Method" dataDxfId="44">
      <calculatedColumnFormula>INDEX(SelectionMethod[],MATCH("x",SelectionMethod[Selection],0),2)</calculatedColumnFormula>
    </tableColumn>
    <tableColumn id="13" xr3:uid="{B1BFA191-6085-F94D-BA9A-E08423D81480}" name="C1Source" dataDxfId="43">
      <calculatedColumnFormula>IF(calc[[#This Row],[Method]]="FABLEBrief",INDEX(Method_FABLEBrief[],MATCH("Totalkcal",Method_FABLEBrief[Criteria],0),3),IF(calc[[#This Row],[Method]]="Test",INDEX(Method_Test[],MATCH("Totalkcal",Method_Test[Criteria],0),3),""))</calculatedColumnFormula>
    </tableColumn>
    <tableColumn id="15" xr3:uid="{2278FD16-7CE8-754A-8C08-E78A58373BE3}" name="C1Threshold" dataDxfId="42">
      <calculatedColumnFormula>IF(calc[[#This Row],[Method]]="FABLEBrief",INDEX(Method_FABLEBrief[],MATCH("Totalkcal",Method_FABLEBrief[Criteria],0),2),IF(calc[[#This Row],[Method]]="Test",INDEX(Method_Test[],MATCH("Totalkcal",Method_Test[Criteria],0),2),""))</calculatedColumnFormula>
    </tableColumn>
    <tableColumn id="12" xr3:uid="{2AA0708E-77F1-594D-9EF0-C28D31270796}" name="C1Value" dataDxfId="41">
      <calculatedColumnFormula>IF(calc[[#This Row],[C1Source]]="FAO",SUMIFS(DataFoodConso[Total Kcal],DataFoodConso[ISO3],calc[[#This Row],[ISO3]]),"")</calculatedColumnFormula>
    </tableColumn>
    <tableColumn id="4" xr3:uid="{E64739AF-B5D1-E74A-9204-5E6861633392}" name="C1Outcome" dataDxfId="40">
      <calculatedColumnFormula>IF(calc[[#This Row],[C1Value]]&gt;0,IF(calc[[#This Row],[C1Value]]&lt;=calc[[#This Row],[C1Threshold]],"No","Yes"),"nd")</calculatedColumnFormula>
    </tableColumn>
    <tableColumn id="6" xr3:uid="{FD88EE34-5643-6244-BB8D-32615D9A1BF6}" name="C2Source" dataDxfId="39">
      <calculatedColumnFormula>IF(calc[[#This Row],[Method]]="FABLEBrief",INDEX(Method_FABLEBrief[],MATCH("RedMeatkcal",Method_FABLEBrief[Criteria],0),3),IF(calc[[#This Row],[Method]]="Test",INDEX(Method_Test[],MATCH("RedMeatkcal",Method_Test[Criteria],0),3),""))</calculatedColumnFormula>
    </tableColumn>
    <tableColumn id="17" xr3:uid="{4411E04E-C4DA-F343-A95A-DC949DF921FF}" name="C2Threshold" dataDxfId="38">
      <calculatedColumnFormula>IF(calc[[#This Row],[Method]]="FABLEBrief",INDEX(Method_FABLEBrief[],MATCH("RedMeatkcal",Method_FABLEBrief[Criteria],0),2),IF(calc[[#This Row],[Method]]="Test",INDEX(Method_Test[],MATCH("RedMeatkcal",Method_Test[Criteria],0),2),""))</calculatedColumnFormula>
    </tableColumn>
    <tableColumn id="16" xr3:uid="{65FB4A9F-BDA1-CA47-9E71-A36A912580F8}" name="C2Value" dataDxfId="37">
      <calculatedColumnFormula>IF(calc[[#This Row],[C2Source]]="FAO",SUMIFS(DataFoodConso[Red Meat],DataFoodConso[ISO3],calc[[#This Row],[ISO3]]),"")</calculatedColumnFormula>
    </tableColumn>
    <tableColumn id="7" xr3:uid="{3F75ADF8-98A8-6047-86AE-E761883D2D65}" name="C2Outcome" dataDxfId="36">
      <calculatedColumnFormula>IF(AND(calc[[#This Row],[C2Value]]&gt;0,calc[[#This Row],[C2Value]]&lt;=calc[[#This Row],[C2Threshold]]),"No","Yes")</calculatedColumnFormula>
    </tableColumn>
    <tableColumn id="9" xr3:uid="{1BDB0E4D-726C-7941-A1B6-63B5D0E8A459}" name="C3Source" dataDxfId="35">
      <calculatedColumnFormula>IF(calc[[#This Row],[Method]]="FABLEBrief",INDEX(Method_FABLEBrief[],MATCH("LandRemovalPotential",Method_FABLEBrief[Criteria],0),3),IF(calc[[#This Row],[Method]]="Test",INDEX(Method_Test[],MATCH("LandRemovalPotential",Method_Test[Criteria],0),3),""))</calculatedColumnFormula>
    </tableColumn>
    <tableColumn id="10" xr3:uid="{95D1DE77-8082-7F4D-8789-2B6499DF46F6}" name="C3Threshold">
      <calculatedColumnFormula>IF(calc[[#This Row],[Method]]="FABLEBrief",INDEX(Method_FABLEBrief[],MATCH("LandRemovalPotential",Method_FABLEBrief[Criteria],0),2),IF(calc[[#This Row],[Method]]="Test",INDEX(Method_Test[],MATCH("LandRemovalPotential",Method_Test[Criteria],0),2),""))</calculatedColumnFormula>
    </tableColumn>
    <tableColumn id="19" xr3:uid="{919EA3E6-E5C4-2948-9282-3DEA56B66647}" name="C3Value" dataDxfId="34">
      <calculatedColumnFormula>IF(AND(calc[[#This Row],[C3Source]]="RoeNoAgri",calc[[#This Row],[C4Source]]="FAO"),SUMIFS(DataShLandRemPot[FAOSh_noagri],DataShLandRemPot[ISO3],calc[[#This Row],[ISO3]]),IF(AND(calc[[#This Row],[C3Source]]="RoeAgri",calc[[#This Row],[C4Source]]="FAO"),SUMIFS(DataShLandRemPot[FAOSh_withagri],DataShLandRemPot[ISO3],calc[[#This Row],[ISO3]]),IF(AND(calc[[#This Row],[C3Source]]="RoeNoAgri",calc[[#This Row],[C4Source]]="GHGI"),SUMIFS(DataShLandRemPot[GHGISh_noagri],DataShLandRemPot[ISO3],calc[[#This Row],[ISO3]]),IF(AND(calc[[#This Row],[C3Source]]="RoeAgri",calc[[#This Row],[C4Source]]="GHGI"),SUMIFS(DataShLandRemPot[GHGISh_wagri],DataShLandRemPot[ISO3],calc[[#This Row],[ISO3]]),""))))</calculatedColumnFormula>
    </tableColumn>
    <tableColumn id="20" xr3:uid="{3B96A400-0A8C-A741-A072-B9E4EEE23FB4}" name="C3Outcome" dataDxfId="33">
      <calculatedColumnFormula>IF(calc[[#This Row],[C3Value]]&lt;&gt;0,IF(calc[[#This Row],[C3Value]]&gt;=calc[[#This Row],[C3Threshold]],"Yes","No"),"nd")</calculatedColumnFormula>
    </tableColumn>
    <tableColumn id="26" xr3:uid="{BB60BA1A-5E9D-3E45-8464-23D07EFF3178}" name="C4Source" dataDxfId="32">
      <calculatedColumnFormula>IF(calc[[#This Row],[Method]]="FABLEBrief",INDEX(Method_FABLEBrief[],MATCH("LULUCFnegative",Method_FABLEBrief[Criteria],0),3),IF(calc[[#This Row],[Method]]="Test",INDEX(Method_Test[],MATCH("LULUCFnegative",Method_Test[Criteria],0),3),""))</calculatedColumnFormula>
    </tableColumn>
    <tableColumn id="27" xr3:uid="{6622B0FB-3EEA-A349-A2BA-3EFF42007220}" name="C4Threshold" dataDxfId="31">
      <calculatedColumnFormula>IF(calc[[#This Row],[Method]]="FABLEBrief",INDEX(Method_FABLEBrief[],MATCH("LULUCFnegative",Method_FABLEBrief[Criteria],0),2),IF(calc[[#This Row],[Method]]="Test",INDEX(Method_Test[],MATCH("LULUCFnegative",Method_Test[Criteria],0),2),""))</calculatedColumnFormula>
    </tableColumn>
    <tableColumn id="28" xr3:uid="{5DE3FCD6-71EF-4A42-8CCC-01ABADDF5FEE}" name="C4Value" dataDxfId="30">
      <calculatedColumnFormula>IF(calc[[#This Row],[C4Source]]="FAO",SUMIFS(DataGHGFAO[LULUCF_MtCO2e],DataGHGFAO[ISO3],calc[[#This Row],[ISO3]]),IF(calc[[#This Row],[C4Source]]="GHGI",SUMIFS(DataGHGI[MtCO2e],DataGHGI[Sector],"Land-Use Change and Forestry",DataGHGI[ISO3],calc[[#This Row],[ISO3]]),""))</calculatedColumnFormula>
    </tableColumn>
    <tableColumn id="31" xr3:uid="{423E160C-444D-C24B-B767-7C6E95A3A1EF}" name="C4Outcome" dataDxfId="29">
      <calculatedColumnFormula>IF(calc[[#This Row],[C4Value]]&lt;&gt;0,IF(calc[[#This Row],[C4Value]]&lt;calc[[#This Row],[C4Threshold]],"Yes","No"),"nd")</calculatedColumnFormula>
    </tableColumn>
    <tableColumn id="29" xr3:uid="{86570105-4722-334C-99F6-1EB4D3EEBDEF}" name="C5Source" dataDxfId="28">
      <calculatedColumnFormula>IF(calc[[#This Row],[Method]]="FABLEBrief",INDEX(Method_FABLEBrief[],MATCH("AFOLU",Method_FABLEBrief[Criteria],0),3),IF(calc[[#This Row],[Method]]="Test",INDEX(Method_Test[],MATCH("AFOLU",Method_Test[Criteria],0),3),""))</calculatedColumnFormula>
    </tableColumn>
    <tableColumn id="30" xr3:uid="{B3BA1BE1-938F-DF46-B0BC-7E6C5BA9E6E2}" name="C5Threshold" dataDxfId="27">
      <calculatedColumnFormula>IF(calc[[#This Row],[Method]]="FABLEBrief",INDEX(Method_FABLEBrief[],MATCH("AFOLU",Method_FABLEBrief[Criteria],0),2),IF(calc[[#This Row],[Method]]="Test",INDEX(Method_Test[],MATCH("AFOLU",Method_Test[Criteria],0),2),""))</calculatedColumnFormula>
    </tableColumn>
    <tableColumn id="33" xr3:uid="{1A7876B9-B88E-6642-B045-A32B6505CC30}" name="C5Value" dataDxfId="26">
      <calculatedColumnFormula>IF(calc[[#This Row],[C5Source]]="FAO",SUMIFS(DataGHGFAO[AFOLU_MtCO2e],DataGHGFAO[ISO3],calc[[#This Row],[ISO3]]),IF(calc[[#This Row],[C5Source]]="GHGI",SUMIFS(DataGHGI[MtCO2e],DataGHGI[Sector],"Land-Use Change and Forestry",DataGHGI[ISO3],calc[[#This Row],[ISO3]])+SUMIFS(DataGHGI[MtCO2e],DataGHGI[Sector],"Agriculture",DataGHGI[ISO3],calc[[#This Row],[ISO3]]),""))</calculatedColumnFormula>
    </tableColumn>
    <tableColumn id="34" xr3:uid="{4CBDD946-CE40-AC4D-BAE8-DFA3B91C0C92}" name="C5Outcome" dataDxfId="25">
      <calculatedColumnFormula>IF(calc[[#This Row],[C5Value]]&lt;&gt;0,IF(calc[[#This Row],[C5Value]]&lt;calc[[#This Row],[C5Threshold]],"No","Yes"),"nd")</calculatedColumnFormula>
    </tableColumn>
    <tableColumn id="21" xr3:uid="{0C253CD3-8CFD-BA46-8201-3ECC9E1D2225}" name="PROFILE_pre" dataDxfId="24">
      <calculatedColumnFormula>IF(AND(calc[[#This Row],[C1Outcome]]="NO",calc[[#This Row],[C2Outcome]]="NO"),IF(calc[[#This Row],[C3Outcome]]="YES","Profile5","Profile6"),IF(calc[[#This Row],[C3Outcome]]="No","Profile4",IF(calc[[#This Row],[C4Outcome]]="YES",IF(calc[[#This Row],[C5Outcome]]="YES","Profile1","Profile2"),"Profile3")))</calculatedColumnFormula>
    </tableColumn>
    <tableColumn id="3" xr3:uid="{5C39B339-3960-1F4C-B82D-46FB78F56509}" name="PROFILE" dataDxfId="23">
      <calculatedColumnFormula>IF(OR(calc[[#This Row],[C1Outcome]]="nd",calc[[#This Row],[C3Outcome]]="nd",calc[[#This Row],[C5Outcome]]="nd"),"",calc[[#This Row],[PROFILE_pre]])</calculatedColumnFormula>
    </tableColumn>
    <tableColumn id="22" xr3:uid="{5446DC76-B2BF-1F42-9E8C-B81BEB5C47D2}" name="LULUCF" dataDxfId="22">
      <calculatedColumnFormula>SUMIFS(DataGHGFAO[LULUCF_MtCO2e],DataGHGFAO[ISO3],calc[[#This Row],[ISO3]])</calculatedColumnFormula>
    </tableColumn>
    <tableColumn id="23" xr3:uid="{5EBF0DB0-F3A3-7940-B5A6-553DEC48486E}" name="Crops" dataDxfId="21">
      <calculatedColumnFormula>SUMIFS(DataGHGFAO[Crop_MtCO2e],DataGHGFAO[ISO3],calc[[#This Row],[ISO3]])</calculatedColumnFormula>
    </tableColumn>
    <tableColumn id="24" xr3:uid="{666A7C35-929B-3844-9937-66453A51EA55}" name="Livestock" dataDxfId="20">
      <calculatedColumnFormula>SUMIFS(DataGHGFAO[Livestock_MtCO2e],DataGHGFAO[ISO3],calc[[#This Row],[ISO3]])</calculatedColumnFormula>
    </tableColumn>
    <tableColumn id="25" xr3:uid="{F2941062-3A98-EF47-BCD5-5B9B2E515825}" name="AFOLU" dataDxfId="19">
      <calculatedColumnFormula>SUMIFS(DataGHGFAO[AFOLU_MtCO2e],DataGHGFAO[ISO3],calc[[#This Row],[ISO3]])</calculatedColumnFormula>
    </tableColumn>
  </tableColumns>
  <tableStyleInfo name="TableStyleLight8"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FEA3FC84-20E6-1044-8F24-717509D5C918}" name="DataGHGFAO" displayName="DataGHGFAO" ref="A6:L201" totalsRowShown="0" headerRowDxfId="18" dataDxfId="17" tableBorderDxfId="16">
  <autoFilter ref="A6:L201" xr:uid="{FEA3FC84-20E6-1044-8F24-717509D5C918}"/>
  <tableColumns count="12">
    <tableColumn id="1" xr3:uid="{4463822E-45C8-2E40-965A-F379F8B5C53D}" name="ISO3" dataDxfId="15"/>
    <tableColumn id="2" xr3:uid="{0CFD6CFC-4B7C-CE4B-B22C-DFBA0DF20818}" name="Country" dataDxfId="14"/>
    <tableColumn id="3" xr3:uid="{392C7B27-1583-3543-9E09-F97FF07EF305}" name="TotalGHG_MtCO2e_2019" dataDxfId="13"/>
    <tableColumn id="4" xr3:uid="{F3C00C29-459F-1247-97FB-D1D22B958A84}" name="AFOLU_MtCO2e" dataDxfId="12"/>
    <tableColumn id="13" xr3:uid="{224DF706-4DAB-BC49-B2A0-AA2005BD60B0}" name="ShAFOLU_TOtal" dataDxfId="11"/>
    <tableColumn id="5" xr3:uid="{D3298897-B568-0748-AC19-891449F561CD}" name="Agri_MtCO2e" dataDxfId="10"/>
    <tableColumn id="7" xr3:uid="{4711EA34-586F-A243-BF43-084F32B2F495}" name="LULUCF_MtCO2e" dataDxfId="9"/>
    <tableColumn id="16" xr3:uid="{E7893E5D-06D3-CC43-9378-6F843D20B42C}" name="shLULUCF_AFOLU" dataDxfId="8"/>
    <tableColumn id="9" xr3:uid="{EA9304EC-EE28-414E-9DB4-1864B2E8F0A9}" name="Crop_MtCO2e" dataDxfId="7"/>
    <tableColumn id="19" xr3:uid="{8E1C2124-AD79-8440-83B0-064F04F700B8}" name="ShCrop_AFOLU" dataDxfId="6">
      <calculatedColumnFormula>IFERROR(DataGHGFAO[[#This Row],[Crop_MtCO2e]]/DataGHGFAO[[#This Row],[AFOLU_MtCO2e]],"")</calculatedColumnFormula>
    </tableColumn>
    <tableColumn id="10" xr3:uid="{BCE77191-6B95-3B44-B179-EA86C767ADFE}" name="Livestock_MtCO2e" dataDxfId="5"/>
    <tableColumn id="14" xr3:uid="{7ADF826D-20E2-0242-A52F-0386FAFB95AB}" name="shLivestock_AFOLU" dataDxfId="4">
      <calculatedColumnFormula>IFERROR(DataGHGFAO[[#This Row],[Livestock_MtCO2e]]/DataGHGFAO[[#This Row],[AFOLU_MtCO2e]],"")</calculatedColumnFormula>
    </tableColumn>
  </tableColumns>
  <tableStyleInfo name="TableStyleLight8"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F23AEF7E-508A-6F46-B98B-8166DA47DF75}" name="DataLandRemPot" displayName="DataLandRemPot" ref="S6:AG256" totalsRowShown="0">
  <autoFilter ref="S6:AG256" xr:uid="{F23AEF7E-508A-6F46-B98B-8166DA47DF75}"/>
  <tableColumns count="15">
    <tableColumn id="1" xr3:uid="{C7AB7730-83DC-4A4C-9427-BCB14A046547}" name="ISO3"/>
    <tableColumn id="2" xr3:uid="{173B65D7-990D-D244-A1F2-9E2EA55771C0}" name="Country"/>
    <tableColumn id="3" xr3:uid="{D9DA2E95-C07F-7943-9D14-7CF00AE3EB45}" name="Afforestation/Restoration"/>
    <tableColumn id="4" xr3:uid="{E5CC9983-D00B-C745-A9A0-F2F98ABB50BE}" name="Forest management"/>
    <tableColumn id="5" xr3:uid="{4D25476D-89E5-FF42-BB51-B950ED6964FF}" name="Peatland restoration"/>
    <tableColumn id="6" xr3:uid="{F77E96FC-7666-0041-8343-6089C696500C}" name="Wetland restoration"/>
    <tableColumn id="7" xr3:uid="{AA881230-99C4-844B-AAF7-4B53781F17BF}" name="CO2 removal potential"/>
    <tableColumn id="8" xr3:uid="{B4D77B40-A680-F042-86AA-B7D90CD6929A}" name="Total Forest &amp; other ecosystems"/>
    <tableColumn id="9" xr3:uid="{4296CF9E-DA41-B94A-BAA1-A0EDF4E7B50E}" name="SCS cropland"/>
    <tableColumn id="10" xr3:uid="{EE6D0381-CE8C-D74F-83CB-A9061188BAB3}" name="SCS grassland"/>
    <tableColumn id="11" xr3:uid="{80980DF3-0357-E948-979E-1D9FAA1C88F8}" name="Agroforestry"/>
    <tableColumn id="12" xr3:uid="{EA99E617-342A-DE45-B70B-7602CCB4BAFA}" name="Total land mitigation per year"/>
    <tableColumn id="13" xr3:uid="{5EA5AFCE-3C10-A54C-A840-F2773DA7E26D}" name="Margin agri/land"/>
    <tableColumn id="14" xr3:uid="{C7CF7B09-1F60-A646-B577-AB80F33A641B}" name="Total SCS"/>
    <tableColumn id="15" xr3:uid="{035BF9CE-9770-1D47-983D-EF57117064B1}" name="SCS/CO2 removal"/>
  </tableColumns>
  <tableStyleInfo name="TableStyleLight8"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56F9B42C-D1E6-084D-8584-A63CCF76525A}" name="DataFoodConso" displayName="DataFoodConso" ref="AU6:BB185" totalsRowShown="0">
  <autoFilter ref="AU6:BB185" xr:uid="{56F9B42C-D1E6-084D-8584-A63CCF76525A}"/>
  <tableColumns count="8">
    <tableColumn id="1" xr3:uid="{8C010C45-1408-AA48-9445-9A29AC404225}" name="ISO3"/>
    <tableColumn id="2" xr3:uid="{1FBB98B7-FD35-F145-83D0-96BA2EB5CF4D}" name="Country"/>
    <tableColumn id="3" xr3:uid="{D7388FC5-FE48-174E-B06D-BE2CC477A41D}" name="Bovine Meat"/>
    <tableColumn id="4" xr3:uid="{31EEF760-3E0C-6745-A58F-B20AEB8232F9}" name="Goat Meat"/>
    <tableColumn id="5" xr3:uid="{B943727B-316A-9C4D-8773-12EF082ED3F2}" name="Pig Meat"/>
    <tableColumn id="6" xr3:uid="{050C86CB-DACD-4C47-887C-C1C8686D921E}" name="Red Meat"/>
    <tableColumn id="7" xr3:uid="{FE6510D0-18DD-BF40-9E5C-394AE33A228A}" name="Milk"/>
    <tableColumn id="8" xr3:uid="{E0BA7889-D9DC-014D-BD9A-FAB5CF09242A}" name="Total Kcal"/>
  </tableColumns>
  <tableStyleInfo name="TableStyleLight8"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7FC705FF-EAC8-2043-9CA4-561B109FD563}" name="DataShLandRemPot" displayName="DataShLandRemPot" ref="AI6:AR256" totalsRowShown="0">
  <autoFilter ref="AI6:AR256" xr:uid="{7FC705FF-EAC8-2043-9CA4-561B109FD563}"/>
  <tableColumns count="10">
    <tableColumn id="1" xr3:uid="{9C7928B0-EE8B-3F47-9DE8-5E8E0740B398}" name="ISO3"/>
    <tableColumn id="2" xr3:uid="{D9F42500-053D-D340-B0D0-E6C80ACCB235}" name="Country"/>
    <tableColumn id="3" xr3:uid="{CE2392C0-D075-414A-AEEF-DEE350E4ACAF}" name="CO2Removal_noagri" dataDxfId="3">
      <calculatedColumnFormula>SUMIFS(DataLandRemPot[CO2 removal potential],DataLandRemPot[ISO3],DataShLandRemPot[[#This Row],[ISO3]])</calculatedColumnFormula>
    </tableColumn>
    <tableColumn id="4" xr3:uid="{901FCC71-0CB5-664F-9582-79161D4BC097}" name="CO2Removal_withagri" dataDxfId="2">
      <calculatedColumnFormula>SUMIFS(DataLandRemPot[CO2 removal potential],DataLandRemPot[ISO3],DataShLandRemPot[[#This Row],[ISO3]])+SUMIFS(DataLandRemPot[SCS cropland],DataLandRemPot[ISO3],DataShLandRemPot[[#This Row],[ISO3]])+SUMIFS(DataLandRemPot[SCS grassland],DataLandRemPot[ISO3],DataShLandRemPot[[#This Row],[ISO3]])+SUMIFS(DataLandRemPot[Agroforestry],DataLandRemPot[ISO3],DataShLandRemPot[[#This Row],[ISO3]])</calculatedColumnFormula>
    </tableColumn>
    <tableColumn id="7" xr3:uid="{7000863D-9754-4349-9DB2-C914B8E17F74}" name="FAOGHG_noLULUCF" dataDxfId="1">
      <calculatedColumnFormula>SUMIFS(DataGHGFAO[TotalGHG_MtCO2e_2019],DataGHGFAO[ISO3],DataShLandRemPot[[#This Row],[ISO3]])-SUMIFS(DataGHGFAO[LULUCF_MtCO2e],DataGHGFAO[ISO3],DataShLandRemPot[[#This Row],[ISO3]])</calculatedColumnFormula>
    </tableColumn>
    <tableColumn id="10" xr3:uid="{8E017A46-A733-ED46-BBBF-5424C906E07A}" name="GHGI_noLULUCF" dataDxfId="0">
      <calculatedColumnFormula>SUMIFS(DataGHGI[MtCO2e],DataGHGI[ISO3],DataShLandRemPot[[#This Row],[ISO3]])-SUMIFS(DataGHGI[MtCO2e],DataGHGI[Sector],"Land-Use Change and Forestry",DataGHGI[ISO3],DataShLandRemPot[[#This Row],[ISO3]])</calculatedColumnFormula>
    </tableColumn>
    <tableColumn id="5" xr3:uid="{9AC26BF6-3637-A340-A0E9-18A237FD8D09}" name="FAOSh_noagri">
      <calculatedColumnFormula>IFERROR(DataShLandRemPot[[#This Row],[CO2Removal_noagri]]/DataShLandRemPot[[#This Row],[FAOGHG_noLULUCF]],"")</calculatedColumnFormula>
    </tableColumn>
    <tableColumn id="6" xr3:uid="{98F7D0F9-B042-8847-BFBC-63F4DC4949DF}" name="FAOSh_withagri">
      <calculatedColumnFormula>IFERROR(DataShLandRemPot[[#This Row],[CO2Removal_withagri]]/DataShLandRemPot[[#This Row],[FAOGHG_noLULUCF]],"")</calculatedColumnFormula>
    </tableColumn>
    <tableColumn id="8" xr3:uid="{56F54146-12A9-7642-9900-93A24D0B2947}" name="GHGISh_noagri">
      <calculatedColumnFormula>IFERROR(DataShLandRemPot[[#This Row],[CO2Removal_noagri]]/DataShLandRemPot[[#This Row],[GHGI_noLULUCF]],"")</calculatedColumnFormula>
    </tableColumn>
    <tableColumn id="9" xr3:uid="{2B3BF66F-9F9B-F346-83D1-C2F72220155C}" name="GHGISh_wagri">
      <calculatedColumnFormula>IFERROR(DataShLandRemPot[[#This Row],[CO2Removal_withagri]]/DataShLandRemPot[[#This Row],[GHGI_noLULUCF]],"")</calculatedColumnFormula>
    </tableColumn>
  </tableColumns>
  <tableStyleInfo name="TableStyleLight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drawing" Target="../drawings/drawing2.xml"/><Relationship Id="rId5" Type="http://schemas.openxmlformats.org/officeDocument/2006/relationships/table" Target="../tables/table4.xml"/><Relationship Id="rId4" Type="http://schemas.openxmlformats.org/officeDocument/2006/relationships/table" Target="../tables/table3.xml"/></Relationships>
</file>

<file path=xl/worksheets/_rels/sheet3.xml.rels><?xml version="1.0" encoding="UTF-8" standalone="yes"?>
<Relationships xmlns="http://schemas.openxmlformats.org/package/2006/relationships"><Relationship Id="rId1" Type="http://schemas.openxmlformats.org/officeDocument/2006/relationships/table" Target="../tables/table5.xml"/></Relationships>
</file>

<file path=xl/worksheets/_rels/sheet4.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table" Target="../tables/table6.xml"/><Relationship Id="rId7" Type="http://schemas.openxmlformats.org/officeDocument/2006/relationships/table" Target="../tables/table10.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6" Type="http://schemas.openxmlformats.org/officeDocument/2006/relationships/table" Target="../tables/table9.xml"/><Relationship Id="rId5" Type="http://schemas.openxmlformats.org/officeDocument/2006/relationships/table" Target="../tables/table8.xml"/><Relationship Id="rId4"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57A585-9616-2648-B45E-F827B9979BFA}">
  <sheetPr>
    <tabColor rgb="FFC00000"/>
  </sheetPr>
  <dimension ref="A1:M63"/>
  <sheetViews>
    <sheetView topLeftCell="A54" workbookViewId="0">
      <selection activeCell="H65" sqref="H65"/>
    </sheetView>
  </sheetViews>
  <sheetFormatPr defaultColWidth="11.25" defaultRowHeight="15.75"/>
  <cols>
    <col min="1" max="1" width="6.25" style="13" customWidth="1"/>
    <col min="2" max="11" width="10.75" style="13"/>
    <col min="12" max="12" width="10.5" style="13" customWidth="1"/>
    <col min="13" max="21" width="10.75" style="13"/>
    <col min="22" max="16384" width="11.25" style="13"/>
  </cols>
  <sheetData>
    <row r="1" spans="1:2" s="69" customFormat="1" ht="23.25">
      <c r="A1" s="69" t="s">
        <v>670</v>
      </c>
    </row>
    <row r="2" spans="1:2" s="70" customFormat="1" ht="21">
      <c r="A2" s="70" t="s">
        <v>671</v>
      </c>
    </row>
    <row r="3" spans="1:2" s="71" customFormat="1" ht="21">
      <c r="A3" s="71" t="s">
        <v>685</v>
      </c>
    </row>
    <row r="4" spans="1:2" s="71" customFormat="1" ht="21"/>
    <row r="5" spans="1:2" s="71" customFormat="1" ht="21">
      <c r="A5" s="71" t="s">
        <v>690</v>
      </c>
    </row>
    <row r="6" spans="1:2" s="71" customFormat="1" ht="21">
      <c r="A6" s="71" t="s">
        <v>684</v>
      </c>
    </row>
    <row r="7" spans="1:2" s="72" customFormat="1"/>
    <row r="8" spans="1:2" s="68" customFormat="1"/>
    <row r="11" spans="1:2" ht="21">
      <c r="A11" s="67" t="s">
        <v>672</v>
      </c>
    </row>
    <row r="13" spans="1:2" ht="21">
      <c r="A13" s="67" t="s">
        <v>675</v>
      </c>
    </row>
    <row r="14" spans="1:2" ht="21">
      <c r="A14" s="67"/>
      <c r="B14" s="13" t="s">
        <v>689</v>
      </c>
    </row>
    <row r="48" spans="2:13" ht="21">
      <c r="B48" s="73" t="s">
        <v>677</v>
      </c>
      <c r="C48" s="74"/>
      <c r="D48" s="74"/>
      <c r="E48" s="74"/>
      <c r="F48" s="74"/>
      <c r="G48" s="74"/>
      <c r="H48" s="74"/>
      <c r="I48" s="74"/>
      <c r="J48" s="74"/>
      <c r="K48" s="74"/>
      <c r="L48" s="74"/>
      <c r="M48" s="75"/>
    </row>
    <row r="49" spans="1:13" ht="21">
      <c r="B49" s="76"/>
      <c r="C49" s="77"/>
      <c r="D49" s="77"/>
      <c r="E49" s="77"/>
      <c r="F49" s="77"/>
      <c r="G49" s="77"/>
      <c r="H49" s="77"/>
      <c r="I49" s="77"/>
      <c r="J49" s="77"/>
      <c r="K49" s="77"/>
      <c r="L49" s="77"/>
      <c r="M49" s="78"/>
    </row>
    <row r="50" spans="1:13" ht="21">
      <c r="B50" s="76" t="s">
        <v>679</v>
      </c>
      <c r="C50" s="77"/>
      <c r="D50" s="77"/>
      <c r="E50" s="77"/>
      <c r="F50" s="77"/>
      <c r="G50" s="77"/>
      <c r="H50" s="77"/>
      <c r="I50" s="77"/>
      <c r="J50" s="77"/>
      <c r="K50" s="77"/>
      <c r="L50" s="77"/>
      <c r="M50" s="78"/>
    </row>
    <row r="51" spans="1:13" ht="55.15" customHeight="1">
      <c r="B51" s="76"/>
      <c r="C51" s="83" t="s">
        <v>682</v>
      </c>
      <c r="D51" s="83"/>
      <c r="E51" s="83"/>
      <c r="F51" s="83"/>
      <c r="G51" s="83"/>
      <c r="H51" s="83"/>
      <c r="I51" s="83"/>
      <c r="J51" s="83"/>
      <c r="K51" s="83"/>
      <c r="L51" s="83"/>
      <c r="M51" s="78"/>
    </row>
    <row r="52" spans="1:13" ht="21">
      <c r="B52" s="76"/>
      <c r="C52" s="77"/>
      <c r="D52" s="77"/>
      <c r="E52" s="77"/>
      <c r="F52" s="77"/>
      <c r="G52" s="77"/>
      <c r="H52" s="77"/>
      <c r="I52" s="77"/>
      <c r="J52" s="77"/>
      <c r="K52" s="77"/>
      <c r="L52" s="77"/>
      <c r="M52" s="78"/>
    </row>
    <row r="53" spans="1:13" ht="21">
      <c r="B53" s="76" t="s">
        <v>676</v>
      </c>
      <c r="C53" s="77"/>
      <c r="D53" s="77"/>
      <c r="E53" s="77"/>
      <c r="F53" s="77"/>
      <c r="G53" s="77"/>
      <c r="H53" s="77"/>
      <c r="I53" s="77"/>
      <c r="J53" s="77"/>
      <c r="K53" s="77"/>
      <c r="L53" s="77"/>
      <c r="M53" s="78"/>
    </row>
    <row r="54" spans="1:13" ht="55.15" customHeight="1">
      <c r="B54" s="76"/>
      <c r="C54" s="83" t="s">
        <v>680</v>
      </c>
      <c r="D54" s="83"/>
      <c r="E54" s="83"/>
      <c r="F54" s="83"/>
      <c r="G54" s="83"/>
      <c r="H54" s="83"/>
      <c r="I54" s="83"/>
      <c r="J54" s="83"/>
      <c r="K54" s="83"/>
      <c r="L54" s="83"/>
      <c r="M54" s="78"/>
    </row>
    <row r="55" spans="1:13" ht="45" customHeight="1">
      <c r="B55" s="76"/>
      <c r="C55" s="83" t="s">
        <v>681</v>
      </c>
      <c r="D55" s="83"/>
      <c r="E55" s="83"/>
      <c r="F55" s="83"/>
      <c r="G55" s="83"/>
      <c r="H55" s="83"/>
      <c r="I55" s="83"/>
      <c r="J55" s="83"/>
      <c r="K55" s="83"/>
      <c r="L55" s="83"/>
      <c r="M55" s="78"/>
    </row>
    <row r="56" spans="1:13" ht="21">
      <c r="B56" s="76"/>
      <c r="C56" s="77"/>
      <c r="D56" s="77"/>
      <c r="E56" s="77"/>
      <c r="F56" s="77"/>
      <c r="G56" s="77"/>
      <c r="H56" s="77"/>
      <c r="I56" s="77"/>
      <c r="J56" s="77"/>
      <c r="K56" s="77"/>
      <c r="L56" s="77"/>
      <c r="M56" s="78"/>
    </row>
    <row r="57" spans="1:13" ht="21">
      <c r="B57" s="76" t="s">
        <v>678</v>
      </c>
      <c r="C57" s="77"/>
      <c r="D57" s="77"/>
      <c r="E57" s="77"/>
      <c r="F57" s="77"/>
      <c r="G57" s="77"/>
      <c r="H57" s="77"/>
      <c r="I57" s="77"/>
      <c r="J57" s="77"/>
      <c r="K57" s="77"/>
      <c r="L57" s="77"/>
      <c r="M57" s="78"/>
    </row>
    <row r="58" spans="1:13" ht="51" customHeight="1">
      <c r="B58" s="76"/>
      <c r="C58" s="83" t="s">
        <v>683</v>
      </c>
      <c r="D58" s="83"/>
      <c r="E58" s="83"/>
      <c r="F58" s="83"/>
      <c r="G58" s="83"/>
      <c r="H58" s="83"/>
      <c r="I58" s="83"/>
      <c r="J58" s="83"/>
      <c r="K58" s="83"/>
      <c r="L58" s="83"/>
      <c r="M58" s="78"/>
    </row>
    <row r="59" spans="1:13">
      <c r="B59" s="79"/>
      <c r="C59" s="80"/>
      <c r="D59" s="80"/>
      <c r="E59" s="80"/>
      <c r="F59" s="80"/>
      <c r="G59" s="80"/>
      <c r="H59" s="80"/>
      <c r="I59" s="80"/>
      <c r="J59" s="80"/>
      <c r="K59" s="80"/>
      <c r="L59" s="80"/>
      <c r="M59" s="81"/>
    </row>
    <row r="61" spans="1:13">
      <c r="B61" s="13" t="s">
        <v>706</v>
      </c>
    </row>
    <row r="63" spans="1:13" ht="21">
      <c r="A63" s="67"/>
    </row>
  </sheetData>
  <mergeCells count="4">
    <mergeCell ref="C51:L51"/>
    <mergeCell ref="C54:L54"/>
    <mergeCell ref="C55:L55"/>
    <mergeCell ref="C58:L5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4BFD05-246E-8348-A49F-D8BDDE3D0969}">
  <sheetPr>
    <tabColor theme="7"/>
  </sheetPr>
  <dimension ref="A1:R51"/>
  <sheetViews>
    <sheetView tabSelected="1" topLeftCell="A12" zoomScale="110" zoomScaleNormal="110" workbookViewId="0">
      <selection activeCell="F35" sqref="F35"/>
    </sheetView>
  </sheetViews>
  <sheetFormatPr defaultColWidth="11.25" defaultRowHeight="15.75"/>
  <cols>
    <col min="1" max="1" width="21.75" style="13" customWidth="1"/>
    <col min="2" max="2" width="17.25" style="13" customWidth="1"/>
    <col min="3" max="3" width="17" style="13" customWidth="1"/>
    <col min="4" max="4" width="14.75" style="13" customWidth="1"/>
    <col min="5" max="5" width="9.75" style="13" customWidth="1"/>
    <col min="6" max="6" width="12.25" style="13" customWidth="1"/>
    <col min="7" max="7" width="12.75" style="13" customWidth="1"/>
    <col min="8" max="10" width="11.25" style="13"/>
    <col min="11" max="11" width="11.5" style="13" customWidth="1"/>
    <col min="12" max="12" width="20.25" style="13" customWidth="1"/>
    <col min="13" max="13" width="15.25" style="13" customWidth="1"/>
    <col min="14" max="14" width="17.75" style="13" customWidth="1"/>
    <col min="15" max="18" width="15.25" style="13" customWidth="1"/>
    <col min="19" max="16384" width="11.25" style="13"/>
  </cols>
  <sheetData>
    <row r="1" spans="1:18" ht="23.25">
      <c r="A1" s="85" t="s">
        <v>381</v>
      </c>
      <c r="B1" s="85"/>
      <c r="C1" s="85"/>
      <c r="D1" s="85"/>
      <c r="E1" s="85"/>
      <c r="F1" s="50" t="s">
        <v>382</v>
      </c>
      <c r="G1" s="50"/>
      <c r="H1" s="50"/>
      <c r="I1" s="50"/>
      <c r="J1" s="50"/>
      <c r="K1" s="50"/>
      <c r="L1" s="50"/>
      <c r="M1" s="50"/>
      <c r="N1" s="50"/>
      <c r="O1" s="50"/>
      <c r="P1" s="50"/>
      <c r="Q1" s="50"/>
      <c r="R1" s="50"/>
    </row>
    <row r="2" spans="1:18" ht="23.25">
      <c r="A2" s="7"/>
      <c r="B2" s="7"/>
      <c r="C2" s="7"/>
      <c r="D2" s="7"/>
      <c r="E2" s="7"/>
      <c r="F2" s="14"/>
      <c r="G2" s="14"/>
      <c r="H2" s="14"/>
      <c r="I2" s="14"/>
      <c r="J2" s="14"/>
      <c r="K2" s="28"/>
      <c r="L2" s="28"/>
      <c r="M2" s="28"/>
      <c r="N2" s="28"/>
      <c r="O2" s="28"/>
      <c r="P2" s="28"/>
      <c r="Q2" s="28"/>
      <c r="R2" s="28"/>
    </row>
    <row r="3" spans="1:18" ht="23.25">
      <c r="A3" s="8" t="s">
        <v>372</v>
      </c>
      <c r="B3" s="7"/>
      <c r="C3" s="7"/>
      <c r="D3" s="7"/>
      <c r="E3" s="7"/>
      <c r="F3" s="50" t="s">
        <v>2</v>
      </c>
      <c r="G3" s="52"/>
      <c r="H3" s="52"/>
      <c r="I3" s="52"/>
      <c r="J3" s="52"/>
      <c r="K3" s="51"/>
      <c r="L3" s="51"/>
      <c r="M3" s="14"/>
      <c r="N3" s="50" t="s">
        <v>664</v>
      </c>
      <c r="O3" s="52"/>
      <c r="P3" s="14"/>
      <c r="Q3" s="28"/>
      <c r="R3" s="28"/>
    </row>
    <row r="4" spans="1:18" ht="27" customHeight="1">
      <c r="A4" s="61" t="s">
        <v>673</v>
      </c>
      <c r="B4" s="7"/>
      <c r="C4" s="7"/>
      <c r="D4" s="7"/>
      <c r="E4" s="7"/>
      <c r="F4" s="14"/>
      <c r="G4" s="14"/>
      <c r="H4" s="14"/>
      <c r="I4" s="14"/>
      <c r="J4" s="14"/>
      <c r="K4" s="28"/>
      <c r="L4" s="28"/>
      <c r="M4" s="14"/>
      <c r="N4" s="14"/>
      <c r="O4" s="14"/>
      <c r="P4" s="14"/>
      <c r="Q4" s="28"/>
      <c r="R4" s="28"/>
    </row>
    <row r="5" spans="1:18" ht="23.25">
      <c r="A5" s="9" t="s">
        <v>374</v>
      </c>
      <c r="B5" s="9" t="s">
        <v>373</v>
      </c>
      <c r="C5" s="7"/>
      <c r="D5" s="7"/>
      <c r="E5" s="7"/>
      <c r="F5" s="14"/>
      <c r="G5" s="14"/>
      <c r="H5" s="14"/>
      <c r="I5" s="14"/>
      <c r="J5" s="14"/>
      <c r="K5" s="28"/>
      <c r="L5" s="28"/>
      <c r="M5" s="15"/>
      <c r="N5" s="15"/>
      <c r="O5" s="15"/>
      <c r="P5" s="15"/>
      <c r="Q5" s="28"/>
      <c r="R5" s="28"/>
    </row>
    <row r="6" spans="1:18" ht="22.15" customHeight="1">
      <c r="A6" s="11" t="s">
        <v>375</v>
      </c>
      <c r="B6" s="21" t="s">
        <v>604</v>
      </c>
      <c r="C6" s="7"/>
      <c r="D6" s="7"/>
      <c r="E6" s="7"/>
      <c r="F6" s="14"/>
      <c r="G6" s="14"/>
      <c r="H6" s="14"/>
      <c r="I6" s="14"/>
      <c r="J6" s="14"/>
      <c r="K6" s="26"/>
      <c r="L6" s="26" t="s">
        <v>388</v>
      </c>
      <c r="M6" s="14"/>
      <c r="N6" s="17" t="s">
        <v>4</v>
      </c>
      <c r="O6" s="65" t="s">
        <v>380</v>
      </c>
      <c r="P6" s="14"/>
      <c r="Q6" s="28"/>
      <c r="R6" s="28"/>
    </row>
    <row r="7" spans="1:18" ht="19.899999999999999" customHeight="1">
      <c r="A7" s="11"/>
      <c r="B7" s="21" t="s">
        <v>492</v>
      </c>
      <c r="C7" s="7"/>
      <c r="D7" s="7"/>
      <c r="E7" s="7"/>
      <c r="F7" s="14"/>
      <c r="G7" s="14"/>
      <c r="H7" s="14"/>
      <c r="I7" s="14"/>
      <c r="J7" s="14"/>
      <c r="K7" s="15" t="s">
        <v>379</v>
      </c>
      <c r="L7" s="23">
        <f>COUNTIF(calc[PROFILE],K7)</f>
        <v>13</v>
      </c>
      <c r="M7" s="15"/>
      <c r="N7" s="16" t="s">
        <v>524</v>
      </c>
      <c r="O7" s="66" t="str">
        <f>INDEX(calc[],MATCH(N7,calc[Country],0),25)</f>
        <v>Profile5</v>
      </c>
      <c r="P7" s="15"/>
      <c r="Q7" s="28"/>
      <c r="R7" s="28"/>
    </row>
    <row r="8" spans="1:18" ht="21" customHeight="1">
      <c r="A8" s="7"/>
      <c r="B8" s="7"/>
      <c r="C8" s="7"/>
      <c r="D8" s="7"/>
      <c r="E8" s="7"/>
      <c r="F8" s="14"/>
      <c r="G8" s="14"/>
      <c r="H8" s="14"/>
      <c r="I8" s="14"/>
      <c r="J8" s="14"/>
      <c r="K8" s="15" t="s">
        <v>383</v>
      </c>
      <c r="L8" s="23">
        <f>COUNTIF(calc[PROFILE],K8)</f>
        <v>8</v>
      </c>
      <c r="M8" s="14"/>
      <c r="N8" s="14"/>
      <c r="O8" s="14"/>
      <c r="P8" s="14"/>
      <c r="Q8" s="28"/>
      <c r="R8" s="28"/>
    </row>
    <row r="9" spans="1:18">
      <c r="A9" s="7"/>
      <c r="B9" s="7"/>
      <c r="C9" s="7"/>
      <c r="D9" s="7"/>
      <c r="E9" s="7"/>
      <c r="F9" s="14"/>
      <c r="G9" s="14"/>
      <c r="H9" s="14"/>
      <c r="I9" s="14"/>
      <c r="J9" s="14"/>
      <c r="K9" s="15" t="s">
        <v>384</v>
      </c>
      <c r="L9" s="23">
        <f>COUNTIF(calc[PROFILE],K9)</f>
        <v>41</v>
      </c>
      <c r="M9" s="14"/>
      <c r="N9" s="14"/>
      <c r="O9" s="14"/>
      <c r="P9" s="14"/>
      <c r="Q9" s="14"/>
      <c r="R9" s="14"/>
    </row>
    <row r="10" spans="1:18" ht="21">
      <c r="A10" s="8" t="s">
        <v>493</v>
      </c>
      <c r="B10" s="7"/>
      <c r="C10" s="7"/>
      <c r="D10" s="7"/>
      <c r="E10" s="7"/>
      <c r="F10" s="14"/>
      <c r="G10" s="14"/>
      <c r="H10" s="14"/>
      <c r="I10" s="14"/>
      <c r="J10" s="14"/>
      <c r="K10" s="15" t="s">
        <v>385</v>
      </c>
      <c r="L10" s="23">
        <f>COUNTIF(calc[PROFILE],K10)</f>
        <v>69</v>
      </c>
      <c r="M10" s="14"/>
      <c r="N10" s="14"/>
      <c r="O10" s="14"/>
      <c r="P10" s="14"/>
      <c r="Q10" s="14"/>
      <c r="R10" s="14"/>
    </row>
    <row r="11" spans="1:18">
      <c r="A11" s="61" t="s">
        <v>674</v>
      </c>
      <c r="B11" s="7"/>
      <c r="C11" s="7"/>
      <c r="D11" s="7"/>
      <c r="E11" s="7"/>
      <c r="F11" s="14"/>
      <c r="G11" s="14"/>
      <c r="H11" s="14"/>
      <c r="I11" s="14"/>
      <c r="J11" s="14"/>
      <c r="K11" s="15" t="s">
        <v>386</v>
      </c>
      <c r="L11" s="23">
        <f>COUNTIF(calc[PROFILE],K11)</f>
        <v>32</v>
      </c>
      <c r="M11" s="14"/>
      <c r="N11" s="14"/>
      <c r="O11" s="14"/>
      <c r="P11" s="14"/>
      <c r="Q11" s="14"/>
      <c r="R11" s="14"/>
    </row>
    <row r="12" spans="1:18" ht="18" customHeight="1">
      <c r="A12" s="10" t="s">
        <v>0</v>
      </c>
      <c r="B12" s="9" t="s">
        <v>1</v>
      </c>
      <c r="C12" s="9" t="s">
        <v>378</v>
      </c>
      <c r="D12" s="7"/>
      <c r="E12" s="7"/>
      <c r="F12" s="14"/>
      <c r="G12" s="14"/>
      <c r="H12" s="14"/>
      <c r="I12" s="14"/>
      <c r="J12" s="14"/>
      <c r="K12" s="15" t="s">
        <v>387</v>
      </c>
      <c r="L12" s="23">
        <f>COUNTIF(calc[PROFILE],K12)</f>
        <v>10</v>
      </c>
      <c r="M12" s="14"/>
      <c r="N12" s="14"/>
      <c r="O12" s="14"/>
      <c r="P12" s="14"/>
      <c r="Q12" s="14"/>
      <c r="R12" s="14"/>
    </row>
    <row r="13" spans="1:18">
      <c r="A13" s="13" t="s">
        <v>593</v>
      </c>
      <c r="B13" s="12">
        <v>3000</v>
      </c>
      <c r="C13" s="12" t="s">
        <v>376</v>
      </c>
      <c r="D13" s="7"/>
      <c r="E13" s="7"/>
      <c r="F13" s="14"/>
      <c r="G13" s="14"/>
      <c r="H13" s="14"/>
      <c r="I13" s="14"/>
      <c r="J13" s="14"/>
      <c r="K13" s="17" t="s">
        <v>389</v>
      </c>
      <c r="L13" s="24">
        <f>SUM(L7:L12)</f>
        <v>173</v>
      </c>
      <c r="M13" s="14"/>
      <c r="N13" s="14"/>
      <c r="O13" s="14"/>
      <c r="P13" s="14"/>
      <c r="Q13" s="14"/>
      <c r="R13" s="14"/>
    </row>
    <row r="14" spans="1:18">
      <c r="A14" s="13" t="s">
        <v>594</v>
      </c>
      <c r="B14" s="12">
        <v>60</v>
      </c>
      <c r="C14" s="12" t="s">
        <v>376</v>
      </c>
      <c r="D14" s="7"/>
      <c r="E14" s="7"/>
      <c r="F14" s="14"/>
      <c r="G14" s="14"/>
      <c r="H14" s="14"/>
      <c r="I14" s="14"/>
      <c r="J14" s="14"/>
      <c r="K14" s="14"/>
      <c r="L14" s="14"/>
      <c r="M14" s="14"/>
      <c r="N14" s="14"/>
      <c r="O14" s="14"/>
      <c r="P14" s="14"/>
      <c r="Q14" s="14"/>
      <c r="R14" s="14"/>
    </row>
    <row r="15" spans="1:18">
      <c r="A15" s="13" t="s">
        <v>595</v>
      </c>
      <c r="B15" s="64">
        <v>0.19550000000000001</v>
      </c>
      <c r="C15" s="12" t="s">
        <v>663</v>
      </c>
      <c r="D15" s="7"/>
      <c r="E15" s="7"/>
      <c r="F15" s="14"/>
      <c r="G15" s="14"/>
      <c r="H15" s="14"/>
      <c r="I15" s="14"/>
      <c r="J15" s="14"/>
      <c r="K15" s="14"/>
      <c r="L15" s="14"/>
      <c r="M15" s="14"/>
      <c r="N15" s="14"/>
      <c r="O15" s="14"/>
      <c r="P15" s="14"/>
      <c r="Q15" s="14"/>
      <c r="R15" s="14"/>
    </row>
    <row r="16" spans="1:18">
      <c r="A16" s="13" t="s">
        <v>596</v>
      </c>
      <c r="B16" s="12">
        <v>0</v>
      </c>
      <c r="C16" s="12" t="s">
        <v>376</v>
      </c>
      <c r="D16" s="7"/>
      <c r="E16" s="7"/>
      <c r="F16" s="14"/>
      <c r="G16" s="14"/>
      <c r="H16" s="14"/>
      <c r="I16" s="14"/>
      <c r="J16" s="14"/>
      <c r="K16" s="14"/>
      <c r="L16" s="14"/>
      <c r="M16" s="14"/>
      <c r="N16" s="14"/>
      <c r="O16" s="14"/>
      <c r="P16" s="14"/>
      <c r="Q16" s="14"/>
      <c r="R16" s="14"/>
    </row>
    <row r="17" spans="1:18">
      <c r="A17" s="13" t="s">
        <v>394</v>
      </c>
      <c r="B17" s="12">
        <v>0</v>
      </c>
      <c r="C17" s="12" t="s">
        <v>376</v>
      </c>
      <c r="D17" s="7"/>
      <c r="E17" s="7"/>
      <c r="F17" s="14"/>
      <c r="G17" s="14"/>
      <c r="H17" s="14"/>
      <c r="I17" s="14"/>
      <c r="J17" s="14"/>
      <c r="K17" s="14"/>
      <c r="L17" s="14"/>
      <c r="M17" s="14"/>
      <c r="N17" s="14"/>
      <c r="O17" s="14"/>
      <c r="P17" s="14"/>
      <c r="Q17" s="14"/>
      <c r="R17" s="14"/>
    </row>
    <row r="18" spans="1:18">
      <c r="B18" s="12"/>
      <c r="C18" s="12"/>
      <c r="D18" s="7"/>
      <c r="E18" s="7"/>
      <c r="F18" s="14"/>
      <c r="G18" s="14"/>
      <c r="H18" s="14"/>
      <c r="I18" s="14"/>
      <c r="J18" s="14"/>
      <c r="K18" s="14"/>
      <c r="L18" s="14"/>
      <c r="M18" s="14"/>
      <c r="N18" s="14"/>
      <c r="O18" s="14"/>
      <c r="P18" s="14"/>
      <c r="Q18" s="14"/>
      <c r="R18" s="14"/>
    </row>
    <row r="19" spans="1:18">
      <c r="A19" s="7"/>
      <c r="B19" s="7"/>
      <c r="C19" s="7"/>
      <c r="D19" s="7"/>
      <c r="E19" s="7"/>
      <c r="F19" s="14"/>
      <c r="G19" s="14"/>
      <c r="H19" s="14"/>
      <c r="I19" s="14"/>
      <c r="J19" s="14"/>
      <c r="K19" s="14"/>
      <c r="L19" s="14"/>
      <c r="M19" s="14"/>
      <c r="N19" s="14"/>
      <c r="O19" s="14"/>
      <c r="P19" s="14"/>
      <c r="Q19" s="14"/>
      <c r="R19" s="14"/>
    </row>
    <row r="20" spans="1:18" ht="23.25">
      <c r="A20" s="7"/>
      <c r="B20" s="7"/>
      <c r="C20" s="7"/>
      <c r="D20" s="7"/>
      <c r="E20" s="7"/>
      <c r="F20" s="50" t="s">
        <v>390</v>
      </c>
      <c r="G20" s="50"/>
      <c r="H20" s="51"/>
      <c r="I20" s="51"/>
      <c r="J20" s="52"/>
      <c r="K20" s="52"/>
      <c r="L20" s="50"/>
      <c r="M20" s="50"/>
      <c r="N20" s="50"/>
      <c r="O20" s="50"/>
      <c r="P20" s="50"/>
      <c r="Q20" s="50"/>
      <c r="R20" s="18"/>
    </row>
    <row r="21" spans="1:18" ht="23.25">
      <c r="A21" s="8" t="s">
        <v>494</v>
      </c>
      <c r="B21" s="7"/>
      <c r="C21" s="7"/>
      <c r="D21" s="7"/>
      <c r="E21" s="7"/>
      <c r="F21" s="28"/>
      <c r="G21" s="28"/>
      <c r="H21" s="28"/>
      <c r="I21" s="28"/>
      <c r="J21" s="14"/>
      <c r="K21" s="14"/>
      <c r="L21" s="14"/>
      <c r="M21" s="18"/>
      <c r="N21" s="18"/>
      <c r="O21" s="18"/>
      <c r="P21" s="18"/>
      <c r="Q21" s="18"/>
      <c r="R21" s="18"/>
    </row>
    <row r="22" spans="1:18" ht="23.25">
      <c r="A22" s="61" t="s">
        <v>648</v>
      </c>
      <c r="B22" s="61"/>
      <c r="C22" s="61"/>
      <c r="D22" s="7"/>
      <c r="E22" s="7"/>
      <c r="F22" s="28"/>
      <c r="G22" s="28"/>
      <c r="H22" s="28"/>
      <c r="I22" s="28"/>
      <c r="J22" s="14"/>
      <c r="K22" s="14"/>
      <c r="L22" s="14"/>
      <c r="M22" s="18"/>
      <c r="N22" s="18"/>
      <c r="O22" s="18"/>
      <c r="P22" s="14"/>
      <c r="Q22" s="53"/>
      <c r="R22" s="14"/>
    </row>
    <row r="23" spans="1:18" ht="23.25">
      <c r="A23" s="61" t="s">
        <v>649</v>
      </c>
      <c r="B23" s="61"/>
      <c r="C23" s="61"/>
      <c r="D23" s="7"/>
      <c r="E23" s="7"/>
      <c r="F23" s="28"/>
      <c r="G23" s="28"/>
      <c r="H23" s="28"/>
      <c r="I23" s="28"/>
      <c r="J23" s="14"/>
      <c r="K23" s="14"/>
      <c r="L23" s="16"/>
      <c r="M23" s="84" t="s">
        <v>651</v>
      </c>
      <c r="N23" s="84"/>
      <c r="O23" s="84"/>
      <c r="P23" s="14"/>
      <c r="Q23" s="53"/>
      <c r="R23" s="14"/>
    </row>
    <row r="24" spans="1:18" ht="21" customHeight="1">
      <c r="A24" s="61" t="s">
        <v>650</v>
      </c>
      <c r="B24" s="61"/>
      <c r="C24" s="61"/>
      <c r="D24" s="7"/>
      <c r="E24" s="7"/>
      <c r="F24" s="28"/>
      <c r="G24" s="28"/>
      <c r="H24" s="28"/>
      <c r="I24" s="28"/>
      <c r="J24" s="14"/>
      <c r="K24" s="14"/>
      <c r="L24" s="16"/>
      <c r="M24" s="19" t="s">
        <v>391</v>
      </c>
      <c r="N24" s="19" t="s">
        <v>392</v>
      </c>
      <c r="O24" s="19" t="s">
        <v>393</v>
      </c>
      <c r="P24" s="49"/>
      <c r="Q24" s="54"/>
      <c r="R24" s="14"/>
    </row>
    <row r="25" spans="1:18" ht="23.25">
      <c r="A25" s="10" t="s">
        <v>0</v>
      </c>
      <c r="B25" s="9" t="s">
        <v>1</v>
      </c>
      <c r="C25" s="9" t="s">
        <v>378</v>
      </c>
      <c r="D25" s="7"/>
      <c r="E25" s="7"/>
      <c r="F25" s="28"/>
      <c r="G25" s="28"/>
      <c r="H25" s="28"/>
      <c r="I25" s="28"/>
      <c r="J25" s="14"/>
      <c r="K25" s="14"/>
      <c r="L25" s="15" t="s">
        <v>379</v>
      </c>
      <c r="M25" s="20">
        <f>IFERROR((SUMIFS(calc[LULUCF],calc[PROFILE],L25)/COUNTIF(calc[PROFILE],L25))/(((ABS(SUMIFS(calc[LULUCF],calc[PROFILE],L25))+SUMIFS(calc[Crops],calc[PROFILE],L25)+SUMIFS(calc[Livestock],calc[PROFILE],L25)))/COUNTIF(calc[PROFILE],L25)),"")</f>
        <v>-0.31158237865602045</v>
      </c>
      <c r="N25" s="20">
        <f>IFERROR((SUMIFS(calc[Crops],calc[PROFILE],L25)/COUNTIF(calc[PROFILE],L25))/(((ABS(SUMIFS(calc[LULUCF],calc[PROFILE],L25))+SUMIFS(calc[Crops],calc[PROFILE],L25)+SUMIFS(calc[Livestock],calc[PROFILE],L25)))/COUNTIF(calc[PROFILE],L25)),"")</f>
        <v>0.21282876462829944</v>
      </c>
      <c r="O25" s="20">
        <f>IFERROR((SUMIFS(calc[Livestock],calc[PROFILE],L25)/COUNTIF(calc[PROFILE],L25))/(((ABS(SUMIFS(calc[LULUCF],calc[PROFILE],L25))+SUMIFS(calc[Crops],calc[PROFILE],L25)+SUMIFS(calc[Livestock],calc[PROFILE],L25)))/COUNTIF(calc[PROFILE],L25)),"")</f>
        <v>0.47558885671568024</v>
      </c>
      <c r="P25" s="49"/>
      <c r="Q25" s="14"/>
      <c r="R25" s="14"/>
    </row>
    <row r="26" spans="1:18" ht="23.25">
      <c r="A26" s="13" t="s">
        <v>593</v>
      </c>
      <c r="B26" s="30">
        <v>3300</v>
      </c>
      <c r="C26" s="60" t="s">
        <v>376</v>
      </c>
      <c r="D26" s="7"/>
      <c r="E26" s="7"/>
      <c r="F26" s="28"/>
      <c r="G26" s="28"/>
      <c r="H26" s="28"/>
      <c r="I26" s="28"/>
      <c r="J26" s="14"/>
      <c r="K26" s="14"/>
      <c r="L26" s="15" t="s">
        <v>383</v>
      </c>
      <c r="M26" s="20">
        <f>IFERROR((SUMIFS(calc[LULUCF],calc[PROFILE],L26)/COUNTIF(calc[PROFILE],L26))/(((ABS(SUMIFS(calc[LULUCF],calc[PROFILE],L26))+SUMIFS(calc[Crops],calc[PROFILE],L26)+SUMIFS(calc[Livestock],calc[PROFILE],L26)))/COUNTIF(calc[PROFILE],L26)),"")</f>
        <v>-0.81726017776591775</v>
      </c>
      <c r="N26" s="20">
        <f>IFERROR((SUMIFS(calc[Crops],calc[PROFILE],L26)/COUNTIF(calc[PROFILE],L26))/(((ABS(SUMIFS(calc[LULUCF],calc[PROFILE],L26))+SUMIFS(calc[Crops],calc[PROFILE],L26)+SUMIFS(calc[Livestock],calc[PROFILE],L26)))/COUNTIF(calc[PROFILE],L26)),"")</f>
        <v>5.7915464814132865E-2</v>
      </c>
      <c r="O26" s="20">
        <f>IFERROR((SUMIFS(calc[Livestock],calc[PROFILE],L26)/COUNTIF(calc[PROFILE],L26))/(((ABS(SUMIFS(calc[LULUCF],calc[PROFILE],L26))+SUMIFS(calc[Crops],calc[PROFILE],L26)+SUMIFS(calc[Livestock],calc[PROFILE],L26)))/COUNTIF(calc[PROFILE],L26)),"")</f>
        <v>0.12482435741994939</v>
      </c>
      <c r="P26" s="55"/>
      <c r="Q26" s="14"/>
      <c r="R26" s="14"/>
    </row>
    <row r="27" spans="1:18">
      <c r="A27" s="13" t="s">
        <v>594</v>
      </c>
      <c r="B27" s="30">
        <v>100</v>
      </c>
      <c r="C27" s="60" t="str">
        <f>C26</f>
        <v>FAO</v>
      </c>
      <c r="D27" s="7"/>
      <c r="E27" s="7"/>
      <c r="F27" s="14"/>
      <c r="G27" s="14"/>
      <c r="H27" s="14"/>
      <c r="I27" s="14"/>
      <c r="J27" s="14"/>
      <c r="K27" s="14"/>
      <c r="L27" s="15" t="s">
        <v>384</v>
      </c>
      <c r="M27" s="20">
        <f>IFERROR((SUMIFS(calc[LULUCF],calc[PROFILE],L27)/COUNTIF(calc[PROFILE],L27))/(((ABS(SUMIFS(calc[LULUCF],calc[PROFILE],L27))+SUMIFS(calc[Crops],calc[PROFILE],L27)+SUMIFS(calc[Livestock],calc[PROFILE],L27)))/COUNTIF(calc[PROFILE],L27)),"")</f>
        <v>0.448562307342531</v>
      </c>
      <c r="N27" s="20">
        <f>IFERROR((SUMIFS(calc[Crops],calc[PROFILE],L27)/COUNTIF(calc[PROFILE],L27))/(((ABS(SUMIFS(calc[LULUCF],calc[PROFILE],L27))+SUMIFS(calc[Crops],calc[PROFILE],L27)+SUMIFS(calc[Livestock],calc[PROFILE],L27)))/COUNTIF(calc[PROFILE],L27)),"")</f>
        <v>0.14243023303904839</v>
      </c>
      <c r="O27" s="20">
        <f>IFERROR((SUMIFS(calc[Livestock],calc[PROFILE],L27)/COUNTIF(calc[PROFILE],L27))/(((ABS(SUMIFS(calc[LULUCF],calc[PROFILE],L27))+SUMIFS(calc[Crops],calc[PROFILE],L27)+SUMIFS(calc[Livestock],calc[PROFILE],L27)))/COUNTIF(calc[PROFILE],L27)),"")</f>
        <v>0.4090074596184205</v>
      </c>
      <c r="P27" s="55"/>
      <c r="Q27" s="14"/>
      <c r="R27" s="14"/>
    </row>
    <row r="28" spans="1:18">
      <c r="A28" s="13" t="s">
        <v>595</v>
      </c>
      <c r="B28" s="63">
        <v>0.19550000000000001</v>
      </c>
      <c r="C28" s="30" t="s">
        <v>662</v>
      </c>
      <c r="D28" s="7"/>
      <c r="E28" s="7"/>
      <c r="F28" s="14"/>
      <c r="G28" s="14"/>
      <c r="H28" s="14"/>
      <c r="I28" s="14"/>
      <c r="J28" s="14"/>
      <c r="K28" s="14"/>
      <c r="L28" s="15" t="s">
        <v>385</v>
      </c>
      <c r="M28" s="20">
        <f>IFERROR((SUMIFS(calc[LULUCF],calc[PROFILE],L28)/COUNTIF(calc[PROFILE],L28))/(((ABS(SUMIFS(calc[LULUCF],calc[PROFILE],L28))+SUMIFS(calc[Crops],calc[PROFILE],L28)+SUMIFS(calc[Livestock],calc[PROFILE],L28)))/COUNTIF(calc[PROFILE],L28)),"")</f>
        <v>-0.43150678842107543</v>
      </c>
      <c r="N28" s="20">
        <f>IFERROR((SUMIFS(calc[Crops],calc[PROFILE],L28)/COUNTIF(calc[PROFILE],L28))/(((ABS(SUMIFS(calc[LULUCF],calc[PROFILE],L28))+SUMIFS(calc[Crops],calc[PROFILE],L28)+SUMIFS(calc[Livestock],calc[PROFILE],L28)))/COUNTIF(calc[PROFILE],L28)),"")</f>
        <v>0.19978248274678659</v>
      </c>
      <c r="O28" s="20">
        <f>IFERROR((SUMIFS(calc[Livestock],calc[PROFILE],L28)/COUNTIF(calc[PROFILE],L28))/(((ABS(SUMIFS(calc[LULUCF],calc[PROFILE],L28))+SUMIFS(calc[Crops],calc[PROFILE],L28)+SUMIFS(calc[Livestock],calc[PROFILE],L28)))/COUNTIF(calc[PROFILE],L28)),"")</f>
        <v>0.36871072883213796</v>
      </c>
      <c r="P28" s="55"/>
      <c r="Q28" s="14"/>
      <c r="R28" s="14"/>
    </row>
    <row r="29" spans="1:18">
      <c r="A29" s="13" t="s">
        <v>596</v>
      </c>
      <c r="B29" s="30">
        <v>0</v>
      </c>
      <c r="C29" s="30" t="s">
        <v>666</v>
      </c>
      <c r="D29" s="7"/>
      <c r="E29" s="7"/>
      <c r="F29" s="14"/>
      <c r="G29" s="14"/>
      <c r="H29" s="14"/>
      <c r="I29" s="14"/>
      <c r="J29" s="14"/>
      <c r="K29" s="14"/>
      <c r="L29" s="15" t="s">
        <v>386</v>
      </c>
      <c r="M29" s="20">
        <f>IFERROR((SUMIFS(calc[LULUCF],calc[PROFILE],L29)/COUNTIF(calc[PROFILE],L29))/(((ABS(SUMIFS(calc[LULUCF],calc[PROFILE],L29))+SUMIFS(calc[Crops],calc[PROFILE],L29)+SUMIFS(calc[Livestock],calc[PROFILE],L29)))/COUNTIF(calc[PROFILE],L29)),"")</f>
        <v>0.731431799757012</v>
      </c>
      <c r="N29" s="20">
        <f>IFERROR((SUMIFS(calc[Crops],calc[PROFILE],L29)/COUNTIF(calc[PROFILE],L29))/(((ABS(SUMIFS(calc[LULUCF],calc[PROFILE],L29))+SUMIFS(calc[Crops],calc[PROFILE],L29)+SUMIFS(calc[Livestock],calc[PROFILE],L29)))/COUNTIF(calc[PROFILE],L29)),"")</f>
        <v>8.546111128631069E-2</v>
      </c>
      <c r="O29" s="20">
        <f>IFERROR((SUMIFS(calc[Livestock],calc[PROFILE],L29)/COUNTIF(calc[PROFILE],L29))/(((ABS(SUMIFS(calc[LULUCF],calc[PROFILE],L29))+SUMIFS(calc[Crops],calc[PROFILE],L29)+SUMIFS(calc[Livestock],calc[PROFILE],L29)))/COUNTIF(calc[PROFILE],L29)),"")</f>
        <v>0.18310708895667721</v>
      </c>
      <c r="P29" s="55"/>
      <c r="Q29" s="14"/>
      <c r="R29" s="14"/>
    </row>
    <row r="30" spans="1:18">
      <c r="A30" s="13" t="s">
        <v>394</v>
      </c>
      <c r="B30" s="30">
        <v>0</v>
      </c>
      <c r="C30" s="60" t="str">
        <f>C29</f>
        <v>GHGI</v>
      </c>
      <c r="D30" s="7"/>
      <c r="E30" s="7"/>
      <c r="F30" s="14"/>
      <c r="G30" s="14"/>
      <c r="H30" s="14"/>
      <c r="I30" s="14"/>
      <c r="J30" s="14"/>
      <c r="K30" s="14"/>
      <c r="L30" s="15" t="s">
        <v>387</v>
      </c>
      <c r="M30" s="20">
        <f>IFERROR((SUMIFS(calc[LULUCF],calc[PROFILE],L30)/COUNTIF(calc[PROFILE],L30))/(((ABS(SUMIFS(calc[LULUCF],calc[PROFILE],L30))+SUMIFS(calc[Crops],calc[PROFILE],L30)+SUMIFS(calc[Livestock],calc[PROFILE],L30)))/COUNTIF(calc[PROFILE],L30)),"")</f>
        <v>-3.9332334918746908E-2</v>
      </c>
      <c r="N30" s="20">
        <f>IFERROR((SUMIFS(calc[Crops],calc[PROFILE],L30)/COUNTIF(calc[PROFILE],L30))/(((ABS(SUMIFS(calc[LULUCF],calc[PROFILE],L30))+SUMIFS(calc[Crops],calc[PROFILE],L30)+SUMIFS(calc[Livestock],calc[PROFILE],L30)))/COUNTIF(calc[PROFILE],L30)),"")</f>
        <v>0.29140549469266269</v>
      </c>
      <c r="O30" s="20">
        <f>IFERROR((SUMIFS(calc[Livestock],calc[PROFILE],L30)/COUNTIF(calc[PROFILE],L30))/(((ABS(SUMIFS(calc[LULUCF],calc[PROFILE],L30))+SUMIFS(calc[Crops],calc[PROFILE],L30)+SUMIFS(calc[Livestock],calc[PROFILE],L30)))/COUNTIF(calc[PROFILE],L30)),"")</f>
        <v>0.66926217038859037</v>
      </c>
      <c r="P30" s="55"/>
      <c r="Q30" s="14"/>
      <c r="R30" s="14"/>
    </row>
    <row r="31" spans="1:18">
      <c r="B31" s="60"/>
      <c r="C31" s="60"/>
      <c r="D31" s="7"/>
      <c r="E31" s="7"/>
      <c r="F31" s="14"/>
      <c r="G31" s="14"/>
      <c r="H31" s="14"/>
      <c r="I31" s="14"/>
      <c r="J31" s="14"/>
      <c r="K31" s="14"/>
      <c r="L31" s="14"/>
      <c r="M31" s="14"/>
      <c r="N31" s="14"/>
      <c r="O31" s="14"/>
      <c r="P31" s="55"/>
      <c r="Q31" s="14"/>
      <c r="R31" s="14"/>
    </row>
    <row r="32" spans="1:18">
      <c r="A32" s="7"/>
      <c r="B32" s="7"/>
      <c r="C32" s="7"/>
      <c r="D32" s="7"/>
      <c r="E32" s="7"/>
      <c r="F32" s="14"/>
      <c r="G32" s="14"/>
      <c r="H32" s="14"/>
      <c r="I32" s="14"/>
      <c r="J32" s="14"/>
      <c r="K32" s="14"/>
      <c r="L32" s="14"/>
      <c r="M32" s="14"/>
      <c r="N32" s="14"/>
      <c r="O32" s="14"/>
      <c r="P32" s="14"/>
      <c r="Q32" s="14"/>
      <c r="R32" s="14"/>
    </row>
    <row r="33" spans="1:18">
      <c r="A33" s="7"/>
      <c r="B33" s="7"/>
      <c r="C33" s="7"/>
      <c r="D33" s="7"/>
      <c r="E33" s="7"/>
      <c r="F33" s="14"/>
      <c r="G33" s="14"/>
      <c r="H33" s="14"/>
      <c r="I33" s="14"/>
      <c r="J33" s="14"/>
      <c r="K33" s="14"/>
      <c r="L33" s="14"/>
      <c r="M33" s="14"/>
      <c r="N33" s="14"/>
      <c r="O33" s="14"/>
      <c r="P33" s="14"/>
      <c r="Q33" s="14"/>
      <c r="R33" s="14"/>
    </row>
    <row r="34" spans="1:18" ht="21">
      <c r="A34" s="8" t="s">
        <v>490</v>
      </c>
      <c r="B34" s="7"/>
      <c r="C34" s="7"/>
      <c r="D34" s="7"/>
      <c r="E34" s="7"/>
      <c r="F34" s="14"/>
      <c r="G34" s="14"/>
      <c r="H34" s="14"/>
      <c r="I34" s="14"/>
      <c r="J34" s="14"/>
      <c r="K34" s="14"/>
      <c r="L34" s="14"/>
      <c r="M34" s="14"/>
      <c r="N34" s="14"/>
      <c r="O34" s="14"/>
      <c r="P34" s="14"/>
      <c r="Q34" s="14"/>
      <c r="R34" s="14"/>
    </row>
    <row r="35" spans="1:18">
      <c r="A35" s="7"/>
      <c r="B35" s="7"/>
      <c r="C35" s="7"/>
      <c r="D35" s="7"/>
      <c r="E35" s="7"/>
      <c r="F35" s="14"/>
      <c r="G35" s="14"/>
      <c r="H35" s="14"/>
      <c r="I35" s="14"/>
      <c r="J35" s="14"/>
      <c r="K35" s="14"/>
      <c r="L35" s="14"/>
      <c r="M35" s="14"/>
      <c r="N35" s="14"/>
      <c r="O35" s="14"/>
      <c r="P35" s="14"/>
      <c r="Q35" s="14"/>
      <c r="R35" s="14"/>
    </row>
    <row r="36" spans="1:18">
      <c r="A36" s="9" t="s">
        <v>0</v>
      </c>
      <c r="B36" s="10" t="s">
        <v>687</v>
      </c>
      <c r="C36" s="10" t="s">
        <v>491</v>
      </c>
      <c r="D36" s="10" t="s">
        <v>688</v>
      </c>
      <c r="E36" s="7"/>
      <c r="F36" s="14"/>
      <c r="G36" s="14"/>
      <c r="H36" s="14"/>
      <c r="I36" s="14"/>
      <c r="J36" s="14"/>
      <c r="K36" s="14"/>
      <c r="L36" s="14"/>
      <c r="M36" s="14"/>
      <c r="N36" s="14"/>
      <c r="O36" s="14"/>
      <c r="P36" s="14"/>
      <c r="Q36" s="14"/>
      <c r="R36" s="14"/>
    </row>
    <row r="37" spans="1:18" ht="19.149999999999999" customHeight="1">
      <c r="A37" s="13" t="s">
        <v>593</v>
      </c>
      <c r="B37" s="27">
        <f>AVERAGE(calc[C1Value])</f>
        <v>2063.8240000000001</v>
      </c>
      <c r="C37" s="27">
        <f>QUARTILE(calc[C1Value],2)</f>
        <v>2624.5</v>
      </c>
      <c r="D37" s="27">
        <f>QUARTILE(calc[C1Value],4)</f>
        <v>3862</v>
      </c>
      <c r="E37" s="7"/>
      <c r="F37" s="14"/>
      <c r="G37" s="14"/>
      <c r="H37" s="14"/>
      <c r="I37" s="14"/>
      <c r="J37" s="14"/>
      <c r="K37" s="14"/>
      <c r="L37" s="14"/>
      <c r="M37" s="14"/>
      <c r="N37" s="14"/>
      <c r="O37" s="14"/>
      <c r="P37" s="14"/>
      <c r="Q37" s="14"/>
      <c r="R37" s="14"/>
    </row>
    <row r="38" spans="1:18">
      <c r="A38" s="13" t="s">
        <v>594</v>
      </c>
      <c r="B38" s="27">
        <f>AVERAGE(calc[C2Value])</f>
        <v>111.544</v>
      </c>
      <c r="C38" s="27">
        <f>QUARTILE(calc[C2Value],2)</f>
        <v>65</v>
      </c>
      <c r="D38" s="27">
        <f>QUARTILE(calc[C2Value],4)</f>
        <v>498</v>
      </c>
      <c r="E38" s="7"/>
      <c r="F38" s="14"/>
      <c r="G38" s="14"/>
      <c r="H38" s="14"/>
      <c r="I38" s="14"/>
      <c r="J38" s="14"/>
      <c r="K38" s="14"/>
      <c r="L38" s="14"/>
      <c r="M38" s="14"/>
      <c r="N38" s="14"/>
      <c r="O38" s="14"/>
      <c r="P38" s="14"/>
      <c r="Q38" s="14"/>
      <c r="R38" s="14"/>
    </row>
    <row r="39" spans="1:18">
      <c r="A39" s="13" t="s">
        <v>595</v>
      </c>
      <c r="B39" s="64">
        <f>AVERAGE(calc[C3Value])</f>
        <v>0.51152928169047651</v>
      </c>
      <c r="C39" s="64">
        <f>QUARTILE(calc[C3Value],2)</f>
        <v>6.6147443833094649E-2</v>
      </c>
      <c r="D39" s="64">
        <f>QUARTILE(calc[C3Value],4)</f>
        <v>8.2139667055748866</v>
      </c>
      <c r="E39" s="7"/>
      <c r="F39" s="14"/>
      <c r="G39" s="14"/>
      <c r="H39" s="14"/>
      <c r="I39" s="14"/>
      <c r="J39" s="14"/>
      <c r="K39" s="14"/>
      <c r="L39" s="14"/>
      <c r="M39" s="14"/>
      <c r="N39" s="14"/>
      <c r="O39" s="14"/>
      <c r="P39" s="14"/>
      <c r="Q39" s="14"/>
      <c r="R39" s="14"/>
    </row>
    <row r="40" spans="1:18">
      <c r="A40" s="13" t="s">
        <v>596</v>
      </c>
      <c r="B40" s="27">
        <f>AVERAGE(calc[C4Value])</f>
        <v>5.661988205999994</v>
      </c>
      <c r="C40" s="27">
        <f>QUARTILE(calc[C4Value],2)</f>
        <v>0</v>
      </c>
      <c r="D40" s="27">
        <f>QUARTILE(calc[C4Value],4)</f>
        <v>969.28073389999997</v>
      </c>
      <c r="E40" s="7"/>
      <c r="F40" s="14"/>
      <c r="G40" s="14"/>
      <c r="H40" s="14"/>
      <c r="I40" s="14"/>
      <c r="J40" s="14"/>
      <c r="K40" s="14"/>
      <c r="L40" s="14"/>
      <c r="M40" s="14"/>
      <c r="N40" s="14"/>
      <c r="O40" s="14"/>
      <c r="P40" s="14"/>
      <c r="Q40" s="14"/>
      <c r="R40" s="14"/>
    </row>
    <row r="41" spans="1:18">
      <c r="A41" s="13" t="s">
        <v>394</v>
      </c>
      <c r="B41" s="27">
        <f>AVERAGE(calc[C5Value])</f>
        <v>41.220530160799967</v>
      </c>
      <c r="C41" s="27">
        <f>QUARTILE(calc[C5Value],2)</f>
        <v>1.65570065</v>
      </c>
      <c r="D41" s="27">
        <f>QUARTILE(calc[C5Value],4)</f>
        <v>2698.4834000000001</v>
      </c>
      <c r="E41" s="7"/>
      <c r="F41" s="14"/>
      <c r="G41" s="14"/>
      <c r="H41" s="14"/>
      <c r="I41" s="14"/>
      <c r="J41" s="14"/>
      <c r="K41" s="14"/>
      <c r="L41" s="14"/>
      <c r="M41" s="14"/>
      <c r="N41" s="14"/>
      <c r="O41" s="14"/>
      <c r="P41" s="14"/>
      <c r="Q41" s="14"/>
      <c r="R41" s="14"/>
    </row>
    <row r="42" spans="1:18">
      <c r="A42" s="7"/>
      <c r="B42" s="7"/>
      <c r="C42" s="7"/>
      <c r="D42" s="7"/>
      <c r="E42" s="7"/>
      <c r="F42" s="14"/>
      <c r="G42" s="14"/>
      <c r="H42" s="14"/>
      <c r="I42" s="14"/>
      <c r="J42" s="14"/>
      <c r="K42" s="14"/>
      <c r="L42" s="14"/>
      <c r="M42" s="14"/>
      <c r="N42" s="14"/>
      <c r="O42" s="14"/>
      <c r="P42" s="14"/>
      <c r="Q42" s="14"/>
      <c r="R42" s="14"/>
    </row>
    <row r="43" spans="1:18">
      <c r="A43" s="7"/>
      <c r="B43" s="22"/>
      <c r="C43" s="7"/>
      <c r="D43" s="7"/>
      <c r="E43" s="7"/>
      <c r="F43" s="14"/>
      <c r="G43" s="14"/>
      <c r="H43" s="14"/>
      <c r="I43" s="14"/>
      <c r="J43" s="14"/>
      <c r="K43" s="14"/>
      <c r="L43" s="14"/>
      <c r="M43" s="14"/>
      <c r="N43" s="14"/>
      <c r="O43" s="14"/>
      <c r="P43" s="14"/>
      <c r="Q43" s="14"/>
      <c r="R43" s="14"/>
    </row>
    <row r="44" spans="1:18">
      <c r="A44" s="7"/>
      <c r="B44" s="7"/>
      <c r="C44" s="7"/>
      <c r="D44" s="7"/>
      <c r="E44" s="7"/>
      <c r="F44" s="14"/>
      <c r="G44" s="14"/>
      <c r="H44" s="14"/>
      <c r="I44" s="14"/>
      <c r="J44" s="14"/>
      <c r="K44" s="14"/>
      <c r="L44" s="14"/>
      <c r="M44" s="14"/>
      <c r="N44" s="14"/>
      <c r="O44" s="14"/>
      <c r="P44" s="14"/>
      <c r="Q44" s="14"/>
      <c r="R44" s="14"/>
    </row>
    <row r="48" spans="1:18" ht="16.5">
      <c r="A48" s="57"/>
    </row>
    <row r="49" spans="1:1">
      <c r="A49" s="58"/>
    </row>
    <row r="50" spans="1:1">
      <c r="A50" s="59"/>
    </row>
    <row r="51" spans="1:1">
      <c r="A51" s="59"/>
    </row>
  </sheetData>
  <mergeCells count="2">
    <mergeCell ref="M23:O23"/>
    <mergeCell ref="A1:E1"/>
  </mergeCells>
  <phoneticPr fontId="6" type="noConversion"/>
  <pageMargins left="0.7" right="0.7" top="0.75" bottom="0.75" header="0.3" footer="0.3"/>
  <drawing r:id="rId1"/>
  <tableParts count="4">
    <tablePart r:id="rId2"/>
    <tablePart r:id="rId3"/>
    <tablePart r:id="rId4"/>
    <tablePart r:id="rId5"/>
  </tableParts>
  <extLst>
    <ext xmlns:x14="http://schemas.microsoft.com/office/spreadsheetml/2009/9/main" uri="{CCE6A557-97BC-4b89-ADB6-D9C93CAAB3DF}">
      <x14:dataValidations xmlns:xm="http://schemas.microsoft.com/office/excel/2006/main" count="1">
        <x14:dataValidation type="list" allowBlank="1" showInputMessage="1" showErrorMessage="1" xr:uid="{875CF9F0-C504-574F-975E-9AA0E1064F70}">
          <x14:formula1>
            <xm:f>Computation!$B$6:$B$255</xm:f>
          </x14:formula1>
          <xm:sqref>N7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56CBE2-AF12-2448-9C6B-ED07EA6C2F72}">
  <sheetPr>
    <tabColor rgb="FF00B050"/>
  </sheetPr>
  <dimension ref="A1:AH255"/>
  <sheetViews>
    <sheetView zoomScale="120" zoomScaleNormal="120" workbookViewId="0">
      <selection activeCell="Y6" sqref="Y6"/>
    </sheetView>
  </sheetViews>
  <sheetFormatPr defaultColWidth="11.25" defaultRowHeight="15.75"/>
  <cols>
    <col min="2" max="2" width="22" customWidth="1"/>
    <col min="3" max="3" width="15.75" customWidth="1"/>
    <col min="4" max="4" width="11.25" customWidth="1"/>
    <col min="5" max="5" width="13.25" customWidth="1"/>
    <col min="6" max="6" width="15" customWidth="1"/>
    <col min="7" max="7" width="14.5" customWidth="1"/>
    <col min="8" max="8" width="11.75" customWidth="1"/>
    <col min="9" max="9" width="13.25" customWidth="1"/>
    <col min="10" max="10" width="13" customWidth="1"/>
    <col min="11" max="11" width="16.75" customWidth="1"/>
    <col min="12" max="12" width="13" customWidth="1"/>
    <col min="13" max="13" width="13.75" customWidth="1"/>
    <col min="14" max="14" width="13.25" customWidth="1"/>
    <col min="15" max="17" width="15.25" customWidth="1"/>
    <col min="18" max="18" width="15.25" style="3" customWidth="1"/>
    <col min="19" max="23" width="15.25" customWidth="1"/>
    <col min="24" max="24" width="13.25" style="60" customWidth="1"/>
    <col min="25" max="25" width="12.25" customWidth="1"/>
    <col min="26" max="29" width="10.75" style="3"/>
  </cols>
  <sheetData>
    <row r="1" spans="1:29" ht="21">
      <c r="A1" s="1" t="s">
        <v>686</v>
      </c>
    </row>
    <row r="2" spans="1:29">
      <c r="G2">
        <f>MATCH("x",SelectionMethod[Selection],2)</f>
        <v>1</v>
      </c>
    </row>
    <row r="3" spans="1:29" s="42" customFormat="1" ht="39" customHeight="1">
      <c r="A3" s="45"/>
      <c r="B3" s="45"/>
      <c r="C3" s="46"/>
      <c r="D3" s="91" t="s">
        <v>599</v>
      </c>
      <c r="E3" s="91"/>
      <c r="F3" s="91"/>
      <c r="G3" s="91"/>
      <c r="H3" s="92" t="s">
        <v>600</v>
      </c>
      <c r="I3" s="93"/>
      <c r="J3" s="93"/>
      <c r="K3" s="93"/>
      <c r="L3" s="92" t="s">
        <v>601</v>
      </c>
      <c r="M3" s="93"/>
      <c r="N3" s="93"/>
      <c r="O3" s="94"/>
      <c r="P3" s="92" t="s">
        <v>602</v>
      </c>
      <c r="Q3" s="93"/>
      <c r="R3" s="93"/>
      <c r="S3" s="94"/>
      <c r="T3" s="92" t="s">
        <v>603</v>
      </c>
      <c r="U3" s="93"/>
      <c r="V3" s="93"/>
      <c r="W3" s="94"/>
      <c r="X3" s="86" t="s">
        <v>646</v>
      </c>
      <c r="Y3" s="86" t="s">
        <v>645</v>
      </c>
      <c r="Z3" s="88" t="s">
        <v>647</v>
      </c>
      <c r="AA3" s="89"/>
      <c r="AB3" s="89"/>
      <c r="AC3" s="90"/>
    </row>
    <row r="4" spans="1:29" s="38" customFormat="1" ht="55.9" customHeight="1">
      <c r="A4" s="47"/>
      <c r="B4" s="47"/>
      <c r="C4" s="48"/>
      <c r="D4" s="39"/>
      <c r="E4" s="39"/>
      <c r="F4" s="39" t="s">
        <v>597</v>
      </c>
      <c r="G4" s="39"/>
      <c r="J4" s="39" t="s">
        <v>597</v>
      </c>
      <c r="K4" s="39"/>
      <c r="N4" s="38" t="s">
        <v>623</v>
      </c>
      <c r="R4" s="40" t="s">
        <v>655</v>
      </c>
      <c r="V4" s="40" t="s">
        <v>655</v>
      </c>
      <c r="X4" s="87"/>
      <c r="Y4" s="87"/>
      <c r="Z4" s="40" t="s">
        <v>655</v>
      </c>
      <c r="AA4" s="40" t="s">
        <v>655</v>
      </c>
      <c r="AB4" s="40" t="s">
        <v>655</v>
      </c>
      <c r="AC4" s="40" t="s">
        <v>661</v>
      </c>
    </row>
    <row r="5" spans="1:29">
      <c r="A5" s="5" t="s">
        <v>3</v>
      </c>
      <c r="B5" s="5" t="s">
        <v>4</v>
      </c>
      <c r="C5" s="5" t="s">
        <v>373</v>
      </c>
      <c r="D5" t="s">
        <v>584</v>
      </c>
      <c r="E5" t="s">
        <v>585</v>
      </c>
      <c r="F5" t="s">
        <v>598</v>
      </c>
      <c r="G5" t="s">
        <v>586</v>
      </c>
      <c r="H5" t="s">
        <v>587</v>
      </c>
      <c r="I5" t="s">
        <v>588</v>
      </c>
      <c r="J5" t="s">
        <v>615</v>
      </c>
      <c r="K5" t="s">
        <v>589</v>
      </c>
      <c r="L5" t="s">
        <v>590</v>
      </c>
      <c r="M5" t="s">
        <v>591</v>
      </c>
      <c r="N5" t="s">
        <v>616</v>
      </c>
      <c r="O5" t="s">
        <v>592</v>
      </c>
      <c r="P5" t="s">
        <v>624</v>
      </c>
      <c r="Q5" t="s">
        <v>625</v>
      </c>
      <c r="R5" s="3" t="s">
        <v>626</v>
      </c>
      <c r="S5" t="s">
        <v>627</v>
      </c>
      <c r="T5" t="s">
        <v>628</v>
      </c>
      <c r="U5" t="s">
        <v>629</v>
      </c>
      <c r="V5" t="s">
        <v>630</v>
      </c>
      <c r="W5" t="s">
        <v>631</v>
      </c>
      <c r="X5" s="9" t="s">
        <v>633</v>
      </c>
      <c r="Y5" s="43" t="s">
        <v>632</v>
      </c>
      <c r="Z5" s="3" t="s">
        <v>659</v>
      </c>
      <c r="AA5" s="3" t="s">
        <v>660</v>
      </c>
      <c r="AB5" s="3" t="s">
        <v>393</v>
      </c>
      <c r="AC5" s="3" t="s">
        <v>394</v>
      </c>
    </row>
    <row r="6" spans="1:29">
      <c r="A6" t="s">
        <v>401</v>
      </c>
      <c r="B6" t="s">
        <v>402</v>
      </c>
      <c r="C6" t="str">
        <f>INDEX(SelectionMethod[],MATCH("x",SelectionMethod[Selection],0),2)</f>
        <v>FABLEBrief</v>
      </c>
      <c r="D6" t="str">
        <f>IF(calc[[#This Row],[Method]]="FABLEBrief",INDEX(Method_FABLEBrief[],MATCH("Totalkcal",Method_FABLEBrief[Criteria],0),3),IF(calc[[#This Row],[Method]]="Test",INDEX(Method_Test[],MATCH("Totalkcal",Method_Test[Criteria],0),3),""))</f>
        <v>FAO</v>
      </c>
      <c r="E6">
        <f>IF(calc[[#This Row],[Method]]="FABLEBrief",INDEX(Method_FABLEBrief[],MATCH("Totalkcal",Method_FABLEBrief[Criteria],0),2),IF(calc[[#This Row],[Method]]="Test",INDEX(Method_Test[],MATCH("Totalkcal",Method_Test[Criteria],0),2),""))</f>
        <v>3000</v>
      </c>
      <c r="F6">
        <f>IF(calc[[#This Row],[C1Source]]="FAO",SUMIFS(DataFoodConso[Total Kcal],DataFoodConso[ISO3],calc[[#This Row],[ISO3]]),"")</f>
        <v>2273</v>
      </c>
      <c r="G6" t="str">
        <f>IF(calc[[#This Row],[C1Value]]&gt;0,IF(calc[[#This Row],[C1Value]]&lt;=calc[[#This Row],[C1Threshold]],"No","Yes"),"nd")</f>
        <v>No</v>
      </c>
      <c r="H6" t="str">
        <f>IF(calc[[#This Row],[Method]]="FABLEBrief",INDEX(Method_FABLEBrief[],MATCH("RedMeatkcal",Method_FABLEBrief[Criteria],0),3),IF(calc[[#This Row],[Method]]="Test",INDEX(Method_Test[],MATCH("RedMeatkcal",Method_Test[Criteria],0),3),""))</f>
        <v>FAO</v>
      </c>
      <c r="I6">
        <f>IF(calc[[#This Row],[Method]]="FABLEBrief",INDEX(Method_FABLEBrief[],MATCH("RedMeatkcal",Method_FABLEBrief[Criteria],0),2),IF(calc[[#This Row],[Method]]="Test",INDEX(Method_Test[],MATCH("RedMeatkcal",Method_Test[Criteria],0),2),""))</f>
        <v>60</v>
      </c>
      <c r="J6">
        <f>IF(calc[[#This Row],[C2Source]]="FAO",SUMIFS(DataFoodConso[Red Meat],DataFoodConso[ISO3],calc[[#This Row],[ISO3]]),"")</f>
        <v>38</v>
      </c>
      <c r="K6" t="str">
        <f>IF(AND(calc[[#This Row],[C2Value]]&gt;0,calc[[#This Row],[C2Value]]&lt;=calc[[#This Row],[C2Threshold]]),"No","Yes")</f>
        <v>No</v>
      </c>
      <c r="L6" t="str">
        <f>IF(calc[[#This Row],[Method]]="FABLEBrief",INDEX(Method_FABLEBrief[],MATCH("LandRemovalPotential",Method_FABLEBrief[Criteria],0),3),IF(calc[[#This Row],[Method]]="Test",INDEX(Method_Test[],MATCH("LandRemovalPotential",Method_Test[Criteria],0),3),""))</f>
        <v>RoeNoAgri</v>
      </c>
      <c r="M6" s="3">
        <f>IF(calc[[#This Row],[Method]]="FABLEBrief",INDEX(Method_FABLEBrief[],MATCH("LandRemovalPotential",Method_FABLEBrief[Criteria],0),2),IF(calc[[#This Row],[Method]]="Test",INDEX(Method_Test[],MATCH("LandRemovalPotential",Method_Test[Criteria],0),2),""))</f>
        <v>0.19550000000000001</v>
      </c>
      <c r="N6" s="3">
        <f>IF(AND(calc[[#This Row],[C3Source]]="RoeNoAgri",calc[[#This Row],[C4Source]]="FAO"),SUMIFS(DataShLandRemPot[FAOSh_noagri],DataShLandRemPot[ISO3],calc[[#This Row],[ISO3]]),IF(AND(calc[[#This Row],[C3Source]]="RoeAgri",calc[[#This Row],[C4Source]]="FAO"),SUMIFS(DataShLandRemPot[FAOSh_withagri],DataShLandRemPot[ISO3],calc[[#This Row],[ISO3]]),IF(AND(calc[[#This Row],[C3Source]]="RoeNoAgri",calc[[#This Row],[C4Source]]="GHGI"),SUMIFS(DataShLandRemPot[GHGISh_noagri],DataShLandRemPot[ISO3],calc[[#This Row],[ISO3]]),IF(AND(calc[[#This Row],[C3Source]]="RoeAgri",calc[[#This Row],[C4Source]]="GHGI"),SUMIFS(DataShLandRemPot[GHGISh_wagri],DataShLandRemPot[ISO3],calc[[#This Row],[ISO3]]),""))))</f>
        <v>0.16310202951107422</v>
      </c>
      <c r="O6" t="str">
        <f>IF(calc[[#This Row],[C3Value]]&lt;&gt;0,IF(calc[[#This Row],[C3Value]]&gt;=calc[[#This Row],[C3Threshold]],"Yes","No"),"nd")</f>
        <v>No</v>
      </c>
      <c r="P6" t="str">
        <f>IF(calc[[#This Row],[Method]]="FABLEBrief",INDEX(Method_FABLEBrief[],MATCH("LULUCFnegative",Method_FABLEBrief[Criteria],0),3),IF(calc[[#This Row],[Method]]="Test",INDEX(Method_Test[],MATCH("LULUCFnegative",Method_Test[Criteria],0),3),""))</f>
        <v>FAO</v>
      </c>
      <c r="Q6" s="29">
        <f>IF(calc[[#This Row],[Method]]="FABLEBrief",INDEX(Method_FABLEBrief[],MATCH("LULUCFnegative",Method_FABLEBrief[Criteria],0),2),IF(calc[[#This Row],[Method]]="Test",INDEX(Method_Test[],MATCH("LULUCFnegative",Method_Test[Criteria],0),2),""))</f>
        <v>0</v>
      </c>
      <c r="R6" s="29">
        <f>IF(calc[[#This Row],[C4Source]]="FAO",SUMIFS(DataGHGFAO[LULUCF_MtCO2e],DataGHGFAO[ISO3],calc[[#This Row],[ISO3]]),IF(calc[[#This Row],[C4Source]]="GHGI",SUMIFS(DataGHGI[MtCO2e],DataGHGI[Sector],"Land-Use Change and Forestry",DataGHGI[ISO3],calc[[#This Row],[ISO3]]),""))</f>
        <v>0.1546574</v>
      </c>
      <c r="S6" t="str">
        <f>IF(calc[[#This Row],[C4Value]]&lt;&gt;0,IF(calc[[#This Row],[C4Value]]&lt;calc[[#This Row],[C4Threshold]],"Yes","No"),"nd")</f>
        <v>No</v>
      </c>
      <c r="T6" t="str">
        <f>IF(calc[[#This Row],[Method]]="FABLEBrief",INDEX(Method_FABLEBrief[],MATCH("AFOLU",Method_FABLEBrief[Criteria],0),3),IF(calc[[#This Row],[Method]]="Test",INDEX(Method_Test[],MATCH("AFOLU",Method_Test[Criteria],0),3),""))</f>
        <v>FAO</v>
      </c>
      <c r="U6" s="29">
        <f>IF(calc[[#This Row],[Method]]="FABLEBrief",INDEX(Method_FABLEBrief[],MATCH("AFOLU",Method_FABLEBrief[Criteria],0),2),IF(calc[[#This Row],[Method]]="Test",INDEX(Method_Test[],MATCH("AFOLU",Method_Test[Criteria],0),2),""))</f>
        <v>0</v>
      </c>
      <c r="V6" s="29">
        <f>IF(calc[[#This Row],[C5Source]]="FAO",SUMIFS(DataGHGFAO[AFOLU_MtCO2e],DataGHGFAO[ISO3],calc[[#This Row],[ISO3]]),IF(calc[[#This Row],[C5Source]]="GHGI",SUMIFS(DataGHGI[MtCO2e],DataGHGI[Sector],"Land-Use Change and Forestry",DataGHGI[ISO3],calc[[#This Row],[ISO3]])+SUMIFS(DataGHGI[MtCO2e],DataGHGI[Sector],"Agriculture",DataGHGI[ISO3],calc[[#This Row],[ISO3]]),""))</f>
        <v>16.497379499999997</v>
      </c>
      <c r="W6" t="str">
        <f>IF(calc[[#This Row],[C5Value]]&lt;&gt;0,IF(calc[[#This Row],[C5Value]]&lt;calc[[#This Row],[C5Threshold]],"No","Yes"),"nd")</f>
        <v>Yes</v>
      </c>
      <c r="X6" s="60" t="str">
        <f>IF(AND(calc[[#This Row],[C1Outcome]]="NO",calc[[#This Row],[C2Outcome]]="NO"),IF(calc[[#This Row],[C3Outcome]]="YES","Profile5","Profile6"),IF(calc[[#This Row],[C3Outcome]]="No","Profile4",IF(calc[[#This Row],[C4Outcome]]="YES",IF(calc[[#This Row],[C5Outcome]]="YES","Profile1","Profile2"),"Profile3")))</f>
        <v>Profile6</v>
      </c>
      <c r="Y6" s="44" t="str">
        <f>IF(OR(calc[[#This Row],[C1Outcome]]="nd",calc[[#This Row],[C3Outcome]]="nd",calc[[#This Row],[C5Outcome]]="nd"),"",calc[[#This Row],[PROFILE_pre]])</f>
        <v>Profile6</v>
      </c>
      <c r="Z6" s="62">
        <f>SUMIFS(DataGHGFAO[LULUCF_MtCO2e],DataGHGFAO[ISO3],calc[[#This Row],[ISO3]])</f>
        <v>0.1546574</v>
      </c>
      <c r="AA6" s="62">
        <f>SUMIFS(DataGHGFAO[Crop_MtCO2e],DataGHGFAO[ISO3],calc[[#This Row],[ISO3]])</f>
        <v>1.5286521000000004</v>
      </c>
      <c r="AB6" s="62">
        <f>SUMIFS(DataGHGFAO[Livestock_MtCO2e],DataGHGFAO[ISO3],calc[[#This Row],[ISO3]])</f>
        <v>14.814069999999999</v>
      </c>
      <c r="AC6" s="62">
        <f>SUMIFS(DataGHGFAO[AFOLU_MtCO2e],DataGHGFAO[ISO3],calc[[#This Row],[ISO3]])</f>
        <v>16.497379499999997</v>
      </c>
    </row>
    <row r="7" spans="1:29">
      <c r="A7" t="s">
        <v>400</v>
      </c>
      <c r="B7" t="s">
        <v>509</v>
      </c>
      <c r="C7" t="str">
        <f>INDEX(SelectionMethod[],MATCH("x",SelectionMethod[Selection],0),2)</f>
        <v>FABLEBrief</v>
      </c>
      <c r="D7" t="str">
        <f>IF(calc[[#This Row],[Method]]="FABLEBrief",INDEX(Method_FABLEBrief[],MATCH("Totalkcal",Method_FABLEBrief[Criteria],0),3),IF(calc[[#This Row],[Method]]="Test",INDEX(Method_Test[],MATCH("Totalkcal",Method_Test[Criteria],0),3),""))</f>
        <v>FAO</v>
      </c>
      <c r="E7">
        <f>IF(calc[[#This Row],[Method]]="FABLEBrief",INDEX(Method_FABLEBrief[],MATCH("Totalkcal",Method_FABLEBrief[Criteria],0),2),IF(calc[[#This Row],[Method]]="Test",INDEX(Method_Test[],MATCH("Totalkcal",Method_Test[Criteria],0),2),""))</f>
        <v>3000</v>
      </c>
      <c r="F7">
        <f>IF(calc[[#This Row],[C1Source]]="FAO",SUMIFS(DataFoodConso[Total Kcal],DataFoodConso[ISO3],calc[[#This Row],[ISO3]]),"")</f>
        <v>0</v>
      </c>
      <c r="G7" t="str">
        <f>IF(calc[[#This Row],[C1Value]]&gt;0,IF(calc[[#This Row],[C1Value]]&lt;=calc[[#This Row],[C1Threshold]],"No","Yes"),"nd")</f>
        <v>nd</v>
      </c>
      <c r="H7" t="str">
        <f>IF(calc[[#This Row],[Method]]="FABLEBrief",INDEX(Method_FABLEBrief[],MATCH("RedMeatkcal",Method_FABLEBrief[Criteria],0),3),IF(calc[[#This Row],[Method]]="Test",INDEX(Method_Test[],MATCH("RedMeatkcal",Method_Test[Criteria],0),3),""))</f>
        <v>FAO</v>
      </c>
      <c r="I7">
        <f>IF(calc[[#This Row],[Method]]="FABLEBrief",INDEX(Method_FABLEBrief[],MATCH("RedMeatkcal",Method_FABLEBrief[Criteria],0),2),IF(calc[[#This Row],[Method]]="Test",INDEX(Method_Test[],MATCH("RedMeatkcal",Method_Test[Criteria],0),2),""))</f>
        <v>60</v>
      </c>
      <c r="J7">
        <f>IF(calc[[#This Row],[C2Source]]="FAO",SUMIFS(DataFoodConso[Red Meat],DataFoodConso[ISO3],calc[[#This Row],[ISO3]]),"")</f>
        <v>0</v>
      </c>
      <c r="K7" t="str">
        <f>IF(AND(calc[[#This Row],[C2Value]]&gt;0,calc[[#This Row],[C2Value]]&lt;=calc[[#This Row],[C2Threshold]]),"No","Yes")</f>
        <v>Yes</v>
      </c>
      <c r="L7" t="str">
        <f>IF(calc[[#This Row],[Method]]="FABLEBrief",INDEX(Method_FABLEBrief[],MATCH("LandRemovalPotential",Method_FABLEBrief[Criteria],0),3),IF(calc[[#This Row],[Method]]="Test",INDEX(Method_Test[],MATCH("LandRemovalPotential",Method_Test[Criteria],0),3),""))</f>
        <v>RoeNoAgri</v>
      </c>
      <c r="M7" s="3">
        <f>IF(calc[[#This Row],[Method]]="FABLEBrief",INDEX(Method_FABLEBrief[],MATCH("LandRemovalPotential",Method_FABLEBrief[Criteria],0),2),IF(calc[[#This Row],[Method]]="Test",INDEX(Method_Test[],MATCH("LandRemovalPotential",Method_Test[Criteria],0),2),""))</f>
        <v>0.19550000000000001</v>
      </c>
      <c r="N7" s="3">
        <f>IF(AND(calc[[#This Row],[C3Source]]="RoeNoAgri",calc[[#This Row],[C4Source]]="FAO"),SUMIFS(DataShLandRemPot[FAOSh_noagri],DataShLandRemPot[ISO3],calc[[#This Row],[ISO3]]),IF(AND(calc[[#This Row],[C3Source]]="RoeAgri",calc[[#This Row],[C4Source]]="FAO"),SUMIFS(DataShLandRemPot[FAOSh_withagri],DataShLandRemPot[ISO3],calc[[#This Row],[ISO3]]),IF(AND(calc[[#This Row],[C3Source]]="RoeNoAgri",calc[[#This Row],[C4Source]]="GHGI"),SUMIFS(DataShLandRemPot[GHGISh_noagri],DataShLandRemPot[ISO3],calc[[#This Row],[ISO3]]),IF(AND(calc[[#This Row],[C3Source]]="RoeAgri",calc[[#This Row],[C4Source]]="GHGI"),SUMIFS(DataShLandRemPot[GHGISh_wagri],DataShLandRemPot[ISO3],calc[[#This Row],[ISO3]]),""))))</f>
        <v>0</v>
      </c>
      <c r="O7" t="str">
        <f>IF(calc[[#This Row],[C3Value]]&lt;&gt;0,IF(calc[[#This Row],[C3Value]]&gt;=calc[[#This Row],[C3Threshold]],"Yes","No"),"nd")</f>
        <v>nd</v>
      </c>
      <c r="P7" t="str">
        <f>IF(calc[[#This Row],[Method]]="FABLEBrief",INDEX(Method_FABLEBrief[],MATCH("LULUCFnegative",Method_FABLEBrief[Criteria],0),3),IF(calc[[#This Row],[Method]]="Test",INDEX(Method_Test[],MATCH("LULUCFnegative",Method_Test[Criteria],0),3),""))</f>
        <v>FAO</v>
      </c>
      <c r="Q7" s="25">
        <f>IF(calc[[#This Row],[Method]]="FABLEBrief",INDEX(Method_FABLEBrief[],MATCH("LULUCFnegative",Method_FABLEBrief[Criteria],0),2),IF(calc[[#This Row],[Method]]="Test",INDEX(Method_Test[],MATCH("LULUCFnegative",Method_Test[Criteria],0),2),""))</f>
        <v>0</v>
      </c>
      <c r="R7" s="29">
        <f>IF(calc[[#This Row],[C4Source]]="FAO",SUMIFS(DataGHGFAO[LULUCF_MtCO2e],DataGHGFAO[ISO3],calc[[#This Row],[ISO3]]),IF(calc[[#This Row],[C4Source]]="GHGI",SUMIFS(DataGHGI[MtCO2e],DataGHGI[Sector],"Land-Use Change and Forestry",DataGHGI[ISO3],calc[[#This Row],[ISO3]]),""))</f>
        <v>0</v>
      </c>
      <c r="S7" t="str">
        <f>IF(calc[[#This Row],[C4Value]]&lt;&gt;0,IF(calc[[#This Row],[C4Value]]&lt;calc[[#This Row],[C4Threshold]],"Yes","No"),"nd")</f>
        <v>nd</v>
      </c>
      <c r="T7" t="str">
        <f>IF(calc[[#This Row],[Method]]="FABLEBrief",INDEX(Method_FABLEBrief[],MATCH("AFOLU",Method_FABLEBrief[Criteria],0),3),IF(calc[[#This Row],[Method]]="Test",INDEX(Method_Test[],MATCH("AFOLU",Method_Test[Criteria],0),3),""))</f>
        <v>FAO</v>
      </c>
      <c r="U7" s="25">
        <f>IF(calc[[#This Row],[Method]]="FABLEBrief",INDEX(Method_FABLEBrief[],MATCH("AFOLU",Method_FABLEBrief[Criteria],0),2),IF(calc[[#This Row],[Method]]="Test",INDEX(Method_Test[],MATCH("AFOLU",Method_Test[Criteria],0),2),""))</f>
        <v>0</v>
      </c>
      <c r="V7" s="25">
        <f>IF(calc[[#This Row],[C5Source]]="FAO",SUMIFS(DataGHGFAO[AFOLU_MtCO2e],DataGHGFAO[ISO3],calc[[#This Row],[ISO3]]),IF(calc[[#This Row],[C5Source]]="GHGI",SUMIFS(DataGHGI[MtCO2e],DataGHGI[Sector],"Land-Use Change and Forestry",DataGHGI[ISO3],calc[[#This Row],[ISO3]])+SUMIFS(DataGHGI[MtCO2e],DataGHGI[Sector],"Agriculture",DataGHGI[ISO3],calc[[#This Row],[ISO3]]),""))</f>
        <v>0</v>
      </c>
      <c r="W7" t="str">
        <f>IF(calc[[#This Row],[C5Value]]&lt;&gt;0,IF(calc[[#This Row],[C5Value]]&lt;calc[[#This Row],[C5Threshold]],"No","Yes"),"nd")</f>
        <v>nd</v>
      </c>
      <c r="X7" s="60" t="str">
        <f>IF(AND(calc[[#This Row],[C1Outcome]]="NO",calc[[#This Row],[C2Outcome]]="NO"),IF(calc[[#This Row],[C3Outcome]]="YES","Profile5","Profile6"),IF(calc[[#This Row],[C3Outcome]]="No","Profile4",IF(calc[[#This Row],[C4Outcome]]="YES",IF(calc[[#This Row],[C5Outcome]]="YES","Profile1","Profile2"),"Profile3")))</f>
        <v>Profile3</v>
      </c>
      <c r="Y7" s="44" t="str">
        <f>IF(OR(calc[[#This Row],[C1Outcome]]="nd",calc[[#This Row],[C3Outcome]]="nd",calc[[#This Row],[C5Outcome]]="nd"),"",calc[[#This Row],[PROFILE_pre]])</f>
        <v/>
      </c>
      <c r="Z7" s="62">
        <f>SUMIFS(DataGHGFAO[LULUCF_MtCO2e],DataGHGFAO[ISO3],calc[[#This Row],[ISO3]])</f>
        <v>0</v>
      </c>
      <c r="AA7" s="62">
        <f>SUMIFS(DataGHGFAO[Crop_MtCO2e],DataGHGFAO[ISO3],calc[[#This Row],[ISO3]])</f>
        <v>0</v>
      </c>
      <c r="AB7" s="62">
        <f>SUMIFS(DataGHGFAO[Livestock_MtCO2e],DataGHGFAO[ISO3],calc[[#This Row],[ISO3]])</f>
        <v>0</v>
      </c>
      <c r="AC7" s="62">
        <f>SUMIFS(DataGHGFAO[AFOLU_MtCO2e],DataGHGFAO[ISO3],calc[[#This Row],[ISO3]])</f>
        <v>0</v>
      </c>
    </row>
    <row r="8" spans="1:29">
      <c r="A8" t="s">
        <v>403</v>
      </c>
      <c r="B8" t="s">
        <v>404</v>
      </c>
      <c r="C8" t="str">
        <f>INDEX(SelectionMethod[],MATCH("x",SelectionMethod[Selection],0),2)</f>
        <v>FABLEBrief</v>
      </c>
      <c r="D8" t="str">
        <f>IF(calc[[#This Row],[Method]]="FABLEBrief",INDEX(Method_FABLEBrief[],MATCH("Totalkcal",Method_FABLEBrief[Criteria],0),3),IF(calc[[#This Row],[Method]]="Test",INDEX(Method_Test[],MATCH("Totalkcal",Method_Test[Criteria],0),3),""))</f>
        <v>FAO</v>
      </c>
      <c r="E8">
        <f>IF(calc[[#This Row],[Method]]="FABLEBrief",INDEX(Method_FABLEBrief[],MATCH("Totalkcal",Method_FABLEBrief[Criteria],0),2),IF(calc[[#This Row],[Method]]="Test",INDEX(Method_Test[],MATCH("Totalkcal",Method_Test[Criteria],0),2),""))</f>
        <v>3000</v>
      </c>
      <c r="F8">
        <f>IF(calc[[#This Row],[C1Source]]="FAO",SUMIFS(DataFoodConso[Total Kcal],DataFoodConso[ISO3],calc[[#This Row],[ISO3]]),"")</f>
        <v>3338</v>
      </c>
      <c r="G8" t="str">
        <f>IF(calc[[#This Row],[C1Value]]&gt;0,IF(calc[[#This Row],[C1Value]]&lt;=calc[[#This Row],[C1Threshold]],"No","Yes"),"nd")</f>
        <v>Yes</v>
      </c>
      <c r="H8" t="str">
        <f>IF(calc[[#This Row],[Method]]="FABLEBrief",INDEX(Method_FABLEBrief[],MATCH("RedMeatkcal",Method_FABLEBrief[Criteria],0),3),IF(calc[[#This Row],[Method]]="Test",INDEX(Method_Test[],MATCH("RedMeatkcal",Method_Test[Criteria],0),3),""))</f>
        <v>FAO</v>
      </c>
      <c r="I8">
        <f>IF(calc[[#This Row],[Method]]="FABLEBrief",INDEX(Method_FABLEBrief[],MATCH("RedMeatkcal",Method_FABLEBrief[Criteria],0),2),IF(calc[[#This Row],[Method]]="Test",INDEX(Method_Test[],MATCH("RedMeatkcal",Method_Test[Criteria],0),2),""))</f>
        <v>60</v>
      </c>
      <c r="J8">
        <f>IF(calc[[#This Row],[C2Source]]="FAO",SUMIFS(DataFoodConso[Red Meat],DataFoodConso[ISO3],calc[[#This Row],[ISO3]]),"")</f>
        <v>166</v>
      </c>
      <c r="K8" s="41" t="str">
        <f>IF(AND(calc[[#This Row],[C2Value]]&gt;0,calc[[#This Row],[C2Value]]&lt;=calc[[#This Row],[C2Threshold]]),"No","Yes")</f>
        <v>Yes</v>
      </c>
      <c r="L8" t="str">
        <f>IF(calc[[#This Row],[Method]]="FABLEBrief",INDEX(Method_FABLEBrief[],MATCH("LandRemovalPotential",Method_FABLEBrief[Criteria],0),3),IF(calc[[#This Row],[Method]]="Test",INDEX(Method_Test[],MATCH("LandRemovalPotential",Method_Test[Criteria],0),3),""))</f>
        <v>RoeNoAgri</v>
      </c>
      <c r="M8" s="3">
        <f>IF(calc[[#This Row],[Method]]="FABLEBrief",INDEX(Method_FABLEBrief[],MATCH("LandRemovalPotential",Method_FABLEBrief[Criteria],0),2),IF(calc[[#This Row],[Method]]="Test",INDEX(Method_Test[],MATCH("LandRemovalPotential",Method_Test[Criteria],0),2),""))</f>
        <v>0.19550000000000001</v>
      </c>
      <c r="N8" s="3">
        <f>IF(AND(calc[[#This Row],[C3Source]]="RoeNoAgri",calc[[#This Row],[C4Source]]="FAO"),SUMIFS(DataShLandRemPot[FAOSh_noagri],DataShLandRemPot[ISO3],calc[[#This Row],[ISO3]]),IF(AND(calc[[#This Row],[C3Source]]="RoeAgri",calc[[#This Row],[C4Source]]="FAO"),SUMIFS(DataShLandRemPot[FAOSh_withagri],DataShLandRemPot[ISO3],calc[[#This Row],[ISO3]]),IF(AND(calc[[#This Row],[C3Source]]="RoeNoAgri",calc[[#This Row],[C4Source]]="GHGI"),SUMIFS(DataShLandRemPot[GHGISh_noagri],DataShLandRemPot[ISO3],calc[[#This Row],[ISO3]]),IF(AND(calc[[#This Row],[C3Source]]="RoeAgri",calc[[#This Row],[C4Source]]="GHGI"),SUMIFS(DataShLandRemPot[GHGISh_wagri],DataShLandRemPot[ISO3],calc[[#This Row],[ISO3]]),""))))</f>
        <v>3.9058438766461263E-3</v>
      </c>
      <c r="O8" t="str">
        <f>IF(calc[[#This Row],[C3Value]]&lt;&gt;0,IF(calc[[#This Row],[C3Value]]&gt;=calc[[#This Row],[C3Threshold]],"Yes","No"),"nd")</f>
        <v>No</v>
      </c>
      <c r="P8" t="str">
        <f>IF(calc[[#This Row],[Method]]="FABLEBrief",INDEX(Method_FABLEBrief[],MATCH("LULUCFnegative",Method_FABLEBrief[Criteria],0),3),IF(calc[[#This Row],[Method]]="Test",INDEX(Method_Test[],MATCH("LULUCFnegative",Method_Test[Criteria],0),3),""))</f>
        <v>FAO</v>
      </c>
      <c r="Q8" s="25">
        <f>IF(calc[[#This Row],[Method]]="FABLEBrief",INDEX(Method_FABLEBrief[],MATCH("LULUCFnegative",Method_FABLEBrief[Criteria],0),2),IF(calc[[#This Row],[Method]]="Test",INDEX(Method_Test[],MATCH("LULUCFnegative",Method_Test[Criteria],0),2),""))</f>
        <v>0</v>
      </c>
      <c r="R8" s="29">
        <f>IF(calc[[#This Row],[C4Source]]="FAO",SUMIFS(DataGHGFAO[LULUCF_MtCO2e],DataGHGFAO[ISO3],calc[[#This Row],[ISO3]]),IF(calc[[#This Row],[C4Source]]="GHGI",SUMIFS(DataGHGI[MtCO2e],DataGHGI[Sector],"Land-Use Change and Forestry",DataGHGI[ISO3],calc[[#This Row],[ISO3]]),""))</f>
        <v>-237.8793</v>
      </c>
      <c r="S8" t="str">
        <f>IF(calc[[#This Row],[C4Value]]&lt;&gt;0,IF(calc[[#This Row],[C4Value]]&lt;calc[[#This Row],[C4Threshold]],"Yes","No"),"nd")</f>
        <v>Yes</v>
      </c>
      <c r="T8" t="str">
        <f>IF(calc[[#This Row],[Method]]="FABLEBrief",INDEX(Method_FABLEBrief[],MATCH("AFOLU",Method_FABLEBrief[Criteria],0),3),IF(calc[[#This Row],[Method]]="Test",INDEX(Method_Test[],MATCH("AFOLU",Method_Test[Criteria],0),3),""))</f>
        <v>FAO</v>
      </c>
      <c r="U8" s="25">
        <f>IF(calc[[#This Row],[Method]]="FABLEBrief",INDEX(Method_FABLEBrief[],MATCH("AFOLU",Method_FABLEBrief[Criteria],0),2),IF(calc[[#This Row],[Method]]="Test",INDEX(Method_Test[],MATCH("AFOLU",Method_Test[Criteria],0),2),""))</f>
        <v>0</v>
      </c>
      <c r="V8" s="25">
        <f>IF(calc[[#This Row],[C5Source]]="FAO",SUMIFS(DataGHGFAO[AFOLU_MtCO2e],DataGHGFAO[ISO3],calc[[#This Row],[ISO3]]),IF(calc[[#This Row],[C5Source]]="GHGI",SUMIFS(DataGHGI[MtCO2e],DataGHGI[Sector],"Land-Use Change and Forestry",DataGHGI[ISO3],calc[[#This Row],[ISO3]])+SUMIFS(DataGHGI[MtCO2e],DataGHGI[Sector],"Agriculture",DataGHGI[ISO3],calc[[#This Row],[ISO3]]),""))</f>
        <v>2698.4834000000001</v>
      </c>
      <c r="W8" t="str">
        <f>IF(calc[[#This Row],[C5Value]]&lt;&gt;0,IF(calc[[#This Row],[C5Value]]&lt;calc[[#This Row],[C5Threshold]],"No","Yes"),"nd")</f>
        <v>Yes</v>
      </c>
      <c r="X8" s="60" t="str">
        <f>IF(AND(calc[[#This Row],[C1Outcome]]="NO",calc[[#This Row],[C2Outcome]]="NO"),IF(calc[[#This Row],[C3Outcome]]="YES","Profile5","Profile6"),IF(calc[[#This Row],[C3Outcome]]="No","Profile4",IF(calc[[#This Row],[C4Outcome]]="YES",IF(calc[[#This Row],[C5Outcome]]="YES","Profile1","Profile2"),"Profile3")))</f>
        <v>Profile4</v>
      </c>
      <c r="Y8" s="44" t="str">
        <f>IF(OR(calc[[#This Row],[C1Outcome]]="nd",calc[[#This Row],[C3Outcome]]="nd",calc[[#This Row],[C5Outcome]]="nd"),"",calc[[#This Row],[PROFILE_pre]])</f>
        <v>Profile4</v>
      </c>
      <c r="Z8" s="62">
        <f>SUMIFS(DataGHGFAO[LULUCF_MtCO2e],DataGHGFAO[ISO3],calc[[#This Row],[ISO3]])</f>
        <v>-237.8793</v>
      </c>
      <c r="AA8" s="62">
        <f>SUMIFS(DataGHGFAO[Crop_MtCO2e],DataGHGFAO[ISO3],calc[[#This Row],[ISO3]])</f>
        <v>0.2548222</v>
      </c>
      <c r="AB8" s="62">
        <f>SUMIFS(DataGHGFAO[Livestock_MtCO2e],DataGHGFAO[ISO3],calc[[#This Row],[ISO3]])</f>
        <v>2.6815405000000001</v>
      </c>
      <c r="AC8" s="62">
        <f>SUMIFS(DataGHGFAO[AFOLU_MtCO2e],DataGHGFAO[ISO3],calc[[#This Row],[ISO3]])</f>
        <v>2698.4834000000001</v>
      </c>
    </row>
    <row r="9" spans="1:29">
      <c r="A9" t="s">
        <v>77</v>
      </c>
      <c r="B9" t="s">
        <v>78</v>
      </c>
      <c r="C9" t="str">
        <f>INDEX(SelectionMethod[],MATCH("x",SelectionMethod[Selection],0),2)</f>
        <v>FABLEBrief</v>
      </c>
      <c r="D9" t="str">
        <f>IF(calc[[#This Row],[Method]]="FABLEBrief",INDEX(Method_FABLEBrief[],MATCH("Totalkcal",Method_FABLEBrief[Criteria],0),3),IF(calc[[#This Row],[Method]]="Test",INDEX(Method_Test[],MATCH("Totalkcal",Method_Test[Criteria],0),3),""))</f>
        <v>FAO</v>
      </c>
      <c r="E9">
        <f>IF(calc[[#This Row],[Method]]="FABLEBrief",INDEX(Method_FABLEBrief[],MATCH("Totalkcal",Method_FABLEBrief[Criteria],0),2),IF(calc[[#This Row],[Method]]="Test",INDEX(Method_Test[],MATCH("Totalkcal",Method_Test[Criteria],0),2),""))</f>
        <v>3000</v>
      </c>
      <c r="F9">
        <f>IF(calc[[#This Row],[C1Source]]="FAO",SUMIFS(DataFoodConso[Total Kcal],DataFoodConso[ISO3],calc[[#This Row],[ISO3]]),"")</f>
        <v>3493</v>
      </c>
      <c r="G9" t="str">
        <f>IF(calc[[#This Row],[C1Value]]&gt;0,IF(calc[[#This Row],[C1Value]]&lt;=calc[[#This Row],[C1Threshold]],"No","Yes"),"nd")</f>
        <v>Yes</v>
      </c>
      <c r="H9" t="str">
        <f>IF(calc[[#This Row],[Method]]="FABLEBrief",INDEX(Method_FABLEBrief[],MATCH("RedMeatkcal",Method_FABLEBrief[Criteria],0),3),IF(calc[[#This Row],[Method]]="Test",INDEX(Method_Test[],MATCH("RedMeatkcal",Method_Test[Criteria],0),3),""))</f>
        <v>FAO</v>
      </c>
      <c r="I9">
        <f>IF(calc[[#This Row],[Method]]="FABLEBrief",INDEX(Method_FABLEBrief[],MATCH("RedMeatkcal",Method_FABLEBrief[Criteria],0),2),IF(calc[[#This Row],[Method]]="Test",INDEX(Method_Test[],MATCH("RedMeatkcal",Method_Test[Criteria],0),2),""))</f>
        <v>60</v>
      </c>
      <c r="J9">
        <f>IF(calc[[#This Row],[C2Source]]="FAO",SUMIFS(DataFoodConso[Red Meat],DataFoodConso[ISO3],calc[[#This Row],[ISO3]]),"")</f>
        <v>65</v>
      </c>
      <c r="K9" t="str">
        <f>IF(AND(calc[[#This Row],[C2Value]]&gt;0,calc[[#This Row],[C2Value]]&lt;=calc[[#This Row],[C2Threshold]]),"No","Yes")</f>
        <v>Yes</v>
      </c>
      <c r="L9" t="str">
        <f>IF(calc[[#This Row],[Method]]="FABLEBrief",INDEX(Method_FABLEBrief[],MATCH("LandRemovalPotential",Method_FABLEBrief[Criteria],0),3),IF(calc[[#This Row],[Method]]="Test",INDEX(Method_Test[],MATCH("LandRemovalPotential",Method_Test[Criteria],0),3),""))</f>
        <v>RoeNoAgri</v>
      </c>
      <c r="M9" s="3">
        <f>IF(calc[[#This Row],[Method]]="FABLEBrief",INDEX(Method_FABLEBrief[],MATCH("LandRemovalPotential",Method_FABLEBrief[Criteria],0),2),IF(calc[[#This Row],[Method]]="Test",INDEX(Method_Test[],MATCH("LandRemovalPotential",Method_Test[Criteria],0),2),""))</f>
        <v>0.19550000000000001</v>
      </c>
      <c r="N9" s="3">
        <f>IF(AND(calc[[#This Row],[C3Source]]="RoeNoAgri",calc[[#This Row],[C4Source]]="FAO"),SUMIFS(DataShLandRemPot[FAOSh_noagri],DataShLandRemPot[ISO3],calc[[#This Row],[ISO3]]),IF(AND(calc[[#This Row],[C3Source]]="RoeAgri",calc[[#This Row],[C4Source]]="FAO"),SUMIFS(DataShLandRemPot[FAOSh_withagri],DataShLandRemPot[ISO3],calc[[#This Row],[ISO3]]),IF(AND(calc[[#This Row],[C3Source]]="RoeNoAgri",calc[[#This Row],[C4Source]]="GHGI"),SUMIFS(DataShLandRemPot[GHGISh_noagri],DataShLandRemPot[ISO3],calc[[#This Row],[ISO3]]),IF(AND(calc[[#This Row],[C3Source]]="RoeAgri",calc[[#This Row],[C4Source]]="GHGI"),SUMIFS(DataShLandRemPot[GHGISh_wagri],DataShLandRemPot[ISO3],calc[[#This Row],[ISO3]]),""))))</f>
        <v>1.283379986024233E-2</v>
      </c>
      <c r="O9" t="str">
        <f>IF(calc[[#This Row],[C3Value]]&lt;&gt;0,IF(calc[[#This Row],[C3Value]]&gt;=calc[[#This Row],[C3Threshold]],"Yes","No"),"nd")</f>
        <v>No</v>
      </c>
      <c r="P9" t="str">
        <f>IF(calc[[#This Row],[Method]]="FABLEBrief",INDEX(Method_FABLEBrief[],MATCH("LULUCFnegative",Method_FABLEBrief[Criteria],0),3),IF(calc[[#This Row],[Method]]="Test",INDEX(Method_Test[],MATCH("LULUCFnegative",Method_Test[Criteria],0),3),""))</f>
        <v>FAO</v>
      </c>
      <c r="Q9" s="25">
        <f>IF(calc[[#This Row],[Method]]="FABLEBrief",INDEX(Method_FABLEBrief[],MATCH("LULUCFnegative",Method_FABLEBrief[Criteria],0),2),IF(calc[[#This Row],[Method]]="Test",INDEX(Method_Test[],MATCH("LULUCFnegative",Method_Test[Criteria],0),2),""))</f>
        <v>0</v>
      </c>
      <c r="R9" s="29">
        <f>IF(calc[[#This Row],[C4Source]]="FAO",SUMIFS(DataGHGFAO[LULUCF_MtCO2e],DataGHGFAO[ISO3],calc[[#This Row],[ISO3]]),IF(calc[[#This Row],[C4Source]]="GHGI",SUMIFS(DataGHGI[MtCO2e],DataGHGI[Sector],"Land-Use Change and Forestry",DataGHGI[ISO3],calc[[#This Row],[ISO3]]),""))</f>
        <v>0.2241426</v>
      </c>
      <c r="S9" t="str">
        <f>IF(calc[[#This Row],[C4Value]]&lt;&gt;0,IF(calc[[#This Row],[C4Value]]&lt;calc[[#This Row],[C4Threshold]],"Yes","No"),"nd")</f>
        <v>No</v>
      </c>
      <c r="T9" t="str">
        <f>IF(calc[[#This Row],[Method]]="FABLEBrief",INDEX(Method_FABLEBrief[],MATCH("AFOLU",Method_FABLEBrief[Criteria],0),3),IF(calc[[#This Row],[Method]]="Test",INDEX(Method_Test[],MATCH("AFOLU",Method_Test[Criteria],0),3),""))</f>
        <v>FAO</v>
      </c>
      <c r="U9" s="25">
        <f>IF(calc[[#This Row],[Method]]="FABLEBrief",INDEX(Method_FABLEBrief[],MATCH("AFOLU",Method_FABLEBrief[Criteria],0),2),IF(calc[[#This Row],[Method]]="Test",INDEX(Method_Test[],MATCH("AFOLU",Method_Test[Criteria],0),2),""))</f>
        <v>0</v>
      </c>
      <c r="V9" s="25">
        <f>IF(calc[[#This Row],[C5Source]]="FAO",SUMIFS(DataGHGFAO[AFOLU_MtCO2e],DataGHGFAO[ISO3],calc[[#This Row],[ISO3]]),IF(calc[[#This Row],[C5Source]]="GHGI",SUMIFS(DataGHGI[MtCO2e],DataGHGI[Sector],"Land-Use Change and Forestry",DataGHGI[ISO3],calc[[#This Row],[ISO3]])+SUMIFS(DataGHGI[MtCO2e],DataGHGI[Sector],"Agriculture",DataGHGI[ISO3],calc[[#This Row],[ISO3]]),""))</f>
        <v>12.8912502</v>
      </c>
      <c r="W9" t="str">
        <f>IF(calc[[#This Row],[C5Value]]&lt;&gt;0,IF(calc[[#This Row],[C5Value]]&lt;calc[[#This Row],[C5Threshold]],"No","Yes"),"nd")</f>
        <v>Yes</v>
      </c>
      <c r="X9" s="60" t="str">
        <f>IF(AND(calc[[#This Row],[C1Outcome]]="NO",calc[[#This Row],[C2Outcome]]="NO"),IF(calc[[#This Row],[C3Outcome]]="YES","Profile5","Profile6"),IF(calc[[#This Row],[C3Outcome]]="No","Profile4",IF(calc[[#This Row],[C4Outcome]]="YES",IF(calc[[#This Row],[C5Outcome]]="YES","Profile1","Profile2"),"Profile3")))</f>
        <v>Profile4</v>
      </c>
      <c r="Y9" s="44" t="str">
        <f>IF(OR(calc[[#This Row],[C1Outcome]]="nd",calc[[#This Row],[C3Outcome]]="nd",calc[[#This Row],[C5Outcome]]="nd"),"",calc[[#This Row],[PROFILE_pre]])</f>
        <v>Profile4</v>
      </c>
      <c r="Z9" s="62">
        <f>SUMIFS(DataGHGFAO[LULUCF_MtCO2e],DataGHGFAO[ISO3],calc[[#This Row],[ISO3]])</f>
        <v>0.2241426</v>
      </c>
      <c r="AA9" s="62">
        <f>SUMIFS(DataGHGFAO[Crop_MtCO2e],DataGHGFAO[ISO3],calc[[#This Row],[ISO3]])</f>
        <v>0.93333080000000024</v>
      </c>
      <c r="AB9" s="62">
        <f>SUMIFS(DataGHGFAO[Livestock_MtCO2e],DataGHGFAO[ISO3],calc[[#This Row],[ISO3]])</f>
        <v>11.733776799999999</v>
      </c>
      <c r="AC9" s="62">
        <f>SUMIFS(DataGHGFAO[AFOLU_MtCO2e],DataGHGFAO[ISO3],calc[[#This Row],[ISO3]])</f>
        <v>12.8912502</v>
      </c>
    </row>
    <row r="10" spans="1:29">
      <c r="A10" t="s">
        <v>510</v>
      </c>
      <c r="B10" t="s">
        <v>511</v>
      </c>
      <c r="C10" t="str">
        <f>INDEX(SelectionMethod[],MATCH("x",SelectionMethod[Selection],0),2)</f>
        <v>FABLEBrief</v>
      </c>
      <c r="D10" t="str">
        <f>IF(calc[[#This Row],[Method]]="FABLEBrief",INDEX(Method_FABLEBrief[],MATCH("Totalkcal",Method_FABLEBrief[Criteria],0),3),IF(calc[[#This Row],[Method]]="Test",INDEX(Method_Test[],MATCH("Totalkcal",Method_Test[Criteria],0),3),""))</f>
        <v>FAO</v>
      </c>
      <c r="E10">
        <f>IF(calc[[#This Row],[Method]]="FABLEBrief",INDEX(Method_FABLEBrief[],MATCH("Totalkcal",Method_FABLEBrief[Criteria],0),2),IF(calc[[#This Row],[Method]]="Test",INDEX(Method_Test[],MATCH("Totalkcal",Method_Test[Criteria],0),2),""))</f>
        <v>3000</v>
      </c>
      <c r="F10">
        <f>IF(calc[[#This Row],[C1Source]]="FAO",SUMIFS(DataFoodConso[Total Kcal],DataFoodConso[ISO3],calc[[#This Row],[ISO3]]),"")</f>
        <v>0</v>
      </c>
      <c r="G10" t="str">
        <f>IF(calc[[#This Row],[C1Value]]&gt;0,IF(calc[[#This Row],[C1Value]]&lt;=calc[[#This Row],[C1Threshold]],"No","Yes"),"nd")</f>
        <v>nd</v>
      </c>
      <c r="H10" t="str">
        <f>IF(calc[[#This Row],[Method]]="FABLEBrief",INDEX(Method_FABLEBrief[],MATCH("RedMeatkcal",Method_FABLEBrief[Criteria],0),3),IF(calc[[#This Row],[Method]]="Test",INDEX(Method_Test[],MATCH("RedMeatkcal",Method_Test[Criteria],0),3),""))</f>
        <v>FAO</v>
      </c>
      <c r="I10">
        <f>IF(calc[[#This Row],[Method]]="FABLEBrief",INDEX(Method_FABLEBrief[],MATCH("RedMeatkcal",Method_FABLEBrief[Criteria],0),2),IF(calc[[#This Row],[Method]]="Test",INDEX(Method_Test[],MATCH("RedMeatkcal",Method_Test[Criteria],0),2),""))</f>
        <v>60</v>
      </c>
      <c r="J10">
        <f>IF(calc[[#This Row],[C2Source]]="FAO",SUMIFS(DataFoodConso[Red Meat],DataFoodConso[ISO3],calc[[#This Row],[ISO3]]),"")</f>
        <v>0</v>
      </c>
      <c r="K10" s="41" t="str">
        <f>IF(AND(calc[[#This Row],[C2Value]]&gt;0,calc[[#This Row],[C2Value]]&lt;=calc[[#This Row],[C2Threshold]]),"No","Yes")</f>
        <v>Yes</v>
      </c>
      <c r="L10" t="str">
        <f>IF(calc[[#This Row],[Method]]="FABLEBrief",INDEX(Method_FABLEBrief[],MATCH("LandRemovalPotential",Method_FABLEBrief[Criteria],0),3),IF(calc[[#This Row],[Method]]="Test",INDEX(Method_Test[],MATCH("LandRemovalPotential",Method_Test[Criteria],0),3),""))</f>
        <v>RoeNoAgri</v>
      </c>
      <c r="M10" s="3">
        <f>IF(calc[[#This Row],[Method]]="FABLEBrief",INDEX(Method_FABLEBrief[],MATCH("LandRemovalPotential",Method_FABLEBrief[Criteria],0),2),IF(calc[[#This Row],[Method]]="Test",INDEX(Method_Test[],MATCH("LandRemovalPotential",Method_Test[Criteria],0),2),""))</f>
        <v>0.19550000000000001</v>
      </c>
      <c r="N10" s="3">
        <f>IF(AND(calc[[#This Row],[C3Source]]="RoeNoAgri",calc[[#This Row],[C4Source]]="FAO"),SUMIFS(DataShLandRemPot[FAOSh_noagri],DataShLandRemPot[ISO3],calc[[#This Row],[ISO3]]),IF(AND(calc[[#This Row],[C3Source]]="RoeAgri",calc[[#This Row],[C4Source]]="FAO"),SUMIFS(DataShLandRemPot[FAOSh_withagri],DataShLandRemPot[ISO3],calc[[#This Row],[ISO3]]),IF(AND(calc[[#This Row],[C3Source]]="RoeNoAgri",calc[[#This Row],[C4Source]]="GHGI"),SUMIFS(DataShLandRemPot[GHGISh_noagri],DataShLandRemPot[ISO3],calc[[#This Row],[ISO3]]),IF(AND(calc[[#This Row],[C3Source]]="RoeAgri",calc[[#This Row],[C4Source]]="GHGI"),SUMIFS(DataShLandRemPot[GHGISh_wagri],DataShLandRemPot[ISO3],calc[[#This Row],[ISO3]]),""))))</f>
        <v>0</v>
      </c>
      <c r="O10" t="str">
        <f>IF(calc[[#This Row],[C3Value]]&lt;&gt;0,IF(calc[[#This Row],[C3Value]]&gt;=calc[[#This Row],[C3Threshold]],"Yes","No"),"nd")</f>
        <v>nd</v>
      </c>
      <c r="P10" t="str">
        <f>IF(calc[[#This Row],[Method]]="FABLEBrief",INDEX(Method_FABLEBrief[],MATCH("LULUCFnegative",Method_FABLEBrief[Criteria],0),3),IF(calc[[#This Row],[Method]]="Test",INDEX(Method_Test[],MATCH("LULUCFnegative",Method_Test[Criteria],0),3),""))</f>
        <v>FAO</v>
      </c>
      <c r="Q10" s="25">
        <f>IF(calc[[#This Row],[Method]]="FABLEBrief",INDEX(Method_FABLEBrief[],MATCH("LULUCFnegative",Method_FABLEBrief[Criteria],0),2),IF(calc[[#This Row],[Method]]="Test",INDEX(Method_Test[],MATCH("LULUCFnegative",Method_Test[Criteria],0),2),""))</f>
        <v>0</v>
      </c>
      <c r="R10" s="29">
        <f>IF(calc[[#This Row],[C4Source]]="FAO",SUMIFS(DataGHGFAO[LULUCF_MtCO2e],DataGHGFAO[ISO3],calc[[#This Row],[ISO3]]),IF(calc[[#This Row],[C4Source]]="GHGI",SUMIFS(DataGHGI[MtCO2e],DataGHGI[Sector],"Land-Use Change and Forestry",DataGHGI[ISO3],calc[[#This Row],[ISO3]]),""))</f>
        <v>0</v>
      </c>
      <c r="S10" t="str">
        <f>IF(calc[[#This Row],[C4Value]]&lt;&gt;0,IF(calc[[#This Row],[C4Value]]&lt;calc[[#This Row],[C4Threshold]],"Yes","No"),"nd")</f>
        <v>nd</v>
      </c>
      <c r="T10" t="str">
        <f>IF(calc[[#This Row],[Method]]="FABLEBrief",INDEX(Method_FABLEBrief[],MATCH("AFOLU",Method_FABLEBrief[Criteria],0),3),IF(calc[[#This Row],[Method]]="Test",INDEX(Method_Test[],MATCH("AFOLU",Method_Test[Criteria],0),3),""))</f>
        <v>FAO</v>
      </c>
      <c r="U10" s="25">
        <f>IF(calc[[#This Row],[Method]]="FABLEBrief",INDEX(Method_FABLEBrief[],MATCH("AFOLU",Method_FABLEBrief[Criteria],0),2),IF(calc[[#This Row],[Method]]="Test",INDEX(Method_Test[],MATCH("AFOLU",Method_Test[Criteria],0),2),""))</f>
        <v>0</v>
      </c>
      <c r="V10" s="25">
        <f>IF(calc[[#This Row],[C5Source]]="FAO",SUMIFS(DataGHGFAO[AFOLU_MtCO2e],DataGHGFAO[ISO3],calc[[#This Row],[ISO3]]),IF(calc[[#This Row],[C5Source]]="GHGI",SUMIFS(DataGHGI[MtCO2e],DataGHGI[Sector],"Land-Use Change and Forestry",DataGHGI[ISO3],calc[[#This Row],[ISO3]])+SUMIFS(DataGHGI[MtCO2e],DataGHGI[Sector],"Agriculture",DataGHGI[ISO3],calc[[#This Row],[ISO3]]),""))</f>
        <v>0</v>
      </c>
      <c r="W10" t="str">
        <f>IF(calc[[#This Row],[C5Value]]&lt;&gt;0,IF(calc[[#This Row],[C5Value]]&lt;calc[[#This Row],[C5Threshold]],"No","Yes"),"nd")</f>
        <v>nd</v>
      </c>
      <c r="X10" s="60" t="str">
        <f>IF(AND(calc[[#This Row],[C1Outcome]]="NO",calc[[#This Row],[C2Outcome]]="NO"),IF(calc[[#This Row],[C3Outcome]]="YES","Profile5","Profile6"),IF(calc[[#This Row],[C3Outcome]]="No","Profile4",IF(calc[[#This Row],[C4Outcome]]="YES",IF(calc[[#This Row],[C5Outcome]]="YES","Profile1","Profile2"),"Profile3")))</f>
        <v>Profile3</v>
      </c>
      <c r="Y10" s="44" t="str">
        <f>IF(OR(calc[[#This Row],[C1Outcome]]="nd",calc[[#This Row],[C3Outcome]]="nd",calc[[#This Row],[C5Outcome]]="nd"),"",calc[[#This Row],[PROFILE_pre]])</f>
        <v/>
      </c>
      <c r="Z10" s="62">
        <f>SUMIFS(DataGHGFAO[LULUCF_MtCO2e],DataGHGFAO[ISO3],calc[[#This Row],[ISO3]])</f>
        <v>0</v>
      </c>
      <c r="AA10" s="62">
        <f>SUMIFS(DataGHGFAO[Crop_MtCO2e],DataGHGFAO[ISO3],calc[[#This Row],[ISO3]])</f>
        <v>0</v>
      </c>
      <c r="AB10" s="62">
        <f>SUMIFS(DataGHGFAO[Livestock_MtCO2e],DataGHGFAO[ISO3],calc[[#This Row],[ISO3]])</f>
        <v>0</v>
      </c>
      <c r="AC10" s="62">
        <f>SUMIFS(DataGHGFAO[AFOLU_MtCO2e],DataGHGFAO[ISO3],calc[[#This Row],[ISO3]])</f>
        <v>0</v>
      </c>
    </row>
    <row r="11" spans="1:29">
      <c r="A11" t="s">
        <v>405</v>
      </c>
      <c r="B11" t="s">
        <v>406</v>
      </c>
      <c r="C11" t="str">
        <f>INDEX(SelectionMethod[],MATCH("x",SelectionMethod[Selection],0),2)</f>
        <v>FABLEBrief</v>
      </c>
      <c r="D11" t="str">
        <f>IF(calc[[#This Row],[Method]]="FABLEBrief",INDEX(Method_FABLEBrief[],MATCH("Totalkcal",Method_FABLEBrief[Criteria],0),3),IF(calc[[#This Row],[Method]]="Test",INDEX(Method_Test[],MATCH("Totalkcal",Method_Test[Criteria],0),3),""))</f>
        <v>FAO</v>
      </c>
      <c r="E11">
        <f>IF(calc[[#This Row],[Method]]="FABLEBrief",INDEX(Method_FABLEBrief[],MATCH("Totalkcal",Method_FABLEBrief[Criteria],0),2),IF(calc[[#This Row],[Method]]="Test",INDEX(Method_Test[],MATCH("Totalkcal",Method_Test[Criteria],0),2),""))</f>
        <v>3000</v>
      </c>
      <c r="F11">
        <f>IF(calc[[#This Row],[C1Source]]="FAO",SUMIFS(DataFoodConso[Total Kcal],DataFoodConso[ISO3],calc[[#This Row],[ISO3]]),"")</f>
        <v>0</v>
      </c>
      <c r="G11" t="str">
        <f>IF(calc[[#This Row],[C1Value]]&gt;0,IF(calc[[#This Row],[C1Value]]&lt;=calc[[#This Row],[C1Threshold]],"No","Yes"),"nd")</f>
        <v>nd</v>
      </c>
      <c r="H11" t="str">
        <f>IF(calc[[#This Row],[Method]]="FABLEBrief",INDEX(Method_FABLEBrief[],MATCH("RedMeatkcal",Method_FABLEBrief[Criteria],0),3),IF(calc[[#This Row],[Method]]="Test",INDEX(Method_Test[],MATCH("RedMeatkcal",Method_Test[Criteria],0),3),""))</f>
        <v>FAO</v>
      </c>
      <c r="I11">
        <f>IF(calc[[#This Row],[Method]]="FABLEBrief",INDEX(Method_FABLEBrief[],MATCH("RedMeatkcal",Method_FABLEBrief[Criteria],0),2),IF(calc[[#This Row],[Method]]="Test",INDEX(Method_Test[],MATCH("RedMeatkcal",Method_Test[Criteria],0),2),""))</f>
        <v>60</v>
      </c>
      <c r="J11">
        <f>IF(calc[[#This Row],[C2Source]]="FAO",SUMIFS(DataFoodConso[Red Meat],DataFoodConso[ISO3],calc[[#This Row],[ISO3]]),"")</f>
        <v>0</v>
      </c>
      <c r="K11" s="41" t="str">
        <f>IF(AND(calc[[#This Row],[C2Value]]&gt;0,calc[[#This Row],[C2Value]]&lt;=calc[[#This Row],[C2Threshold]]),"No","Yes")</f>
        <v>Yes</v>
      </c>
      <c r="L11" t="str">
        <f>IF(calc[[#This Row],[Method]]="FABLEBrief",INDEX(Method_FABLEBrief[],MATCH("LandRemovalPotential",Method_FABLEBrief[Criteria],0),3),IF(calc[[#This Row],[Method]]="Test",INDEX(Method_Test[],MATCH("LandRemovalPotential",Method_Test[Criteria],0),3),""))</f>
        <v>RoeNoAgri</v>
      </c>
      <c r="M11" s="3">
        <f>IF(calc[[#This Row],[Method]]="FABLEBrief",INDEX(Method_FABLEBrief[],MATCH("LandRemovalPotential",Method_FABLEBrief[Criteria],0),2),IF(calc[[#This Row],[Method]]="Test",INDEX(Method_Test[],MATCH("LandRemovalPotential",Method_Test[Criteria],0),2),""))</f>
        <v>0.19550000000000001</v>
      </c>
      <c r="N11" s="3">
        <f>IF(AND(calc[[#This Row],[C3Source]]="RoeNoAgri",calc[[#This Row],[C4Source]]="FAO"),SUMIFS(DataShLandRemPot[FAOSh_noagri],DataShLandRemPot[ISO3],calc[[#This Row],[ISO3]]),IF(AND(calc[[#This Row],[C3Source]]="RoeAgri",calc[[#This Row],[C4Source]]="FAO"),SUMIFS(DataShLandRemPot[FAOSh_withagri],DataShLandRemPot[ISO3],calc[[#This Row],[ISO3]]),IF(AND(calc[[#This Row],[C3Source]]="RoeNoAgri",calc[[#This Row],[C4Source]]="GHGI"),SUMIFS(DataShLandRemPot[GHGISh_noagri],DataShLandRemPot[ISO3],calc[[#This Row],[ISO3]]),IF(AND(calc[[#This Row],[C3Source]]="RoeAgri",calc[[#This Row],[C4Source]]="GHGI"),SUMIFS(DataShLandRemPot[GHGISh_wagri],DataShLandRemPot[ISO3],calc[[#This Row],[ISO3]]),""))))</f>
        <v>0</v>
      </c>
      <c r="O11" t="str">
        <f>IF(calc[[#This Row],[C3Value]]&lt;&gt;0,IF(calc[[#This Row],[C3Value]]&gt;=calc[[#This Row],[C3Threshold]],"Yes","No"),"nd")</f>
        <v>nd</v>
      </c>
      <c r="P11" t="str">
        <f>IF(calc[[#This Row],[Method]]="FABLEBrief",INDEX(Method_FABLEBrief[],MATCH("LULUCFnegative",Method_FABLEBrief[Criteria],0),3),IF(calc[[#This Row],[Method]]="Test",INDEX(Method_Test[],MATCH("LULUCFnegative",Method_Test[Criteria],0),3),""))</f>
        <v>FAO</v>
      </c>
      <c r="Q11" s="25">
        <f>IF(calc[[#This Row],[Method]]="FABLEBrief",INDEX(Method_FABLEBrief[],MATCH("LULUCFnegative",Method_FABLEBrief[Criteria],0),2),IF(calc[[#This Row],[Method]]="Test",INDEX(Method_Test[],MATCH("LULUCFnegative",Method_Test[Criteria],0),2),""))</f>
        <v>0</v>
      </c>
      <c r="R11" s="29">
        <f>IF(calc[[#This Row],[C4Source]]="FAO",SUMIFS(DataGHGFAO[LULUCF_MtCO2e],DataGHGFAO[ISO3],calc[[#This Row],[ISO3]]),IF(calc[[#This Row],[C4Source]]="GHGI",SUMIFS(DataGHGI[MtCO2e],DataGHGI[Sector],"Land-Use Change and Forestry",DataGHGI[ISO3],calc[[#This Row],[ISO3]]),""))</f>
        <v>0</v>
      </c>
      <c r="S11" t="str">
        <f>IF(calc[[#This Row],[C4Value]]&lt;&gt;0,IF(calc[[#This Row],[C4Value]]&lt;calc[[#This Row],[C4Threshold]],"Yes","No"),"nd")</f>
        <v>nd</v>
      </c>
      <c r="T11" t="str">
        <f>IF(calc[[#This Row],[Method]]="FABLEBrief",INDEX(Method_FABLEBrief[],MATCH("AFOLU",Method_FABLEBrief[Criteria],0),3),IF(calc[[#This Row],[Method]]="Test",INDEX(Method_Test[],MATCH("AFOLU",Method_Test[Criteria],0),3),""))</f>
        <v>FAO</v>
      </c>
      <c r="U11" s="25">
        <f>IF(calc[[#This Row],[Method]]="FABLEBrief",INDEX(Method_FABLEBrief[],MATCH("AFOLU",Method_FABLEBrief[Criteria],0),2),IF(calc[[#This Row],[Method]]="Test",INDEX(Method_Test[],MATCH("AFOLU",Method_Test[Criteria],0),2),""))</f>
        <v>0</v>
      </c>
      <c r="V11" s="25">
        <f>IF(calc[[#This Row],[C5Source]]="FAO",SUMIFS(DataGHGFAO[AFOLU_MtCO2e],DataGHGFAO[ISO3],calc[[#This Row],[ISO3]]),IF(calc[[#This Row],[C5Source]]="GHGI",SUMIFS(DataGHGI[MtCO2e],DataGHGI[Sector],"Land-Use Change and Forestry",DataGHGI[ISO3],calc[[#This Row],[ISO3]])+SUMIFS(DataGHGI[MtCO2e],DataGHGI[Sector],"Agriculture",DataGHGI[ISO3],calc[[#This Row],[ISO3]]),""))</f>
        <v>0</v>
      </c>
      <c r="W11" t="str">
        <f>IF(calc[[#This Row],[C5Value]]&lt;&gt;0,IF(calc[[#This Row],[C5Value]]&lt;calc[[#This Row],[C5Threshold]],"No","Yes"),"nd")</f>
        <v>nd</v>
      </c>
      <c r="X11" s="60" t="str">
        <f>IF(AND(calc[[#This Row],[C1Outcome]]="NO",calc[[#This Row],[C2Outcome]]="NO"),IF(calc[[#This Row],[C3Outcome]]="YES","Profile5","Profile6"),IF(calc[[#This Row],[C3Outcome]]="No","Profile4",IF(calc[[#This Row],[C4Outcome]]="YES",IF(calc[[#This Row],[C5Outcome]]="YES","Profile1","Profile2"),"Profile3")))</f>
        <v>Profile3</v>
      </c>
      <c r="Y11" s="44" t="str">
        <f>IF(OR(calc[[#This Row],[C1Outcome]]="nd",calc[[#This Row],[C3Outcome]]="nd",calc[[#This Row],[C5Outcome]]="nd"),"",calc[[#This Row],[PROFILE_pre]])</f>
        <v/>
      </c>
      <c r="Z11" s="62">
        <f>SUMIFS(DataGHGFAO[LULUCF_MtCO2e],DataGHGFAO[ISO3],calc[[#This Row],[ISO3]])</f>
        <v>0</v>
      </c>
      <c r="AA11" s="62">
        <f>SUMIFS(DataGHGFAO[Crop_MtCO2e],DataGHGFAO[ISO3],calc[[#This Row],[ISO3]])</f>
        <v>0</v>
      </c>
      <c r="AB11" s="62">
        <f>SUMIFS(DataGHGFAO[Livestock_MtCO2e],DataGHGFAO[ISO3],calc[[#This Row],[ISO3]])</f>
        <v>0</v>
      </c>
      <c r="AC11" s="62">
        <f>SUMIFS(DataGHGFAO[AFOLU_MtCO2e],DataGHGFAO[ISO3],calc[[#This Row],[ISO3]])</f>
        <v>0</v>
      </c>
    </row>
    <row r="12" spans="1:29">
      <c r="A12" t="s">
        <v>259</v>
      </c>
      <c r="B12" t="s">
        <v>260</v>
      </c>
      <c r="C12" t="str">
        <f>INDEX(SelectionMethod[],MATCH("x",SelectionMethod[Selection],0),2)</f>
        <v>FABLEBrief</v>
      </c>
      <c r="D12" t="str">
        <f>IF(calc[[#This Row],[Method]]="FABLEBrief",INDEX(Method_FABLEBrief[],MATCH("Totalkcal",Method_FABLEBrief[Criteria],0),3),IF(calc[[#This Row],[Method]]="Test",INDEX(Method_Test[],MATCH("Totalkcal",Method_Test[Criteria],0),3),""))</f>
        <v>FAO</v>
      </c>
      <c r="E12">
        <f>IF(calc[[#This Row],[Method]]="FABLEBrief",INDEX(Method_FABLEBrief[],MATCH("Totalkcal",Method_FABLEBrief[Criteria],0),2),IF(calc[[#This Row],[Method]]="Test",INDEX(Method_Test[],MATCH("Totalkcal",Method_Test[Criteria],0),2),""))</f>
        <v>3000</v>
      </c>
      <c r="F12">
        <f>IF(calc[[#This Row],[C1Source]]="FAO",SUMIFS(DataFoodConso[Total Kcal],DataFoodConso[ISO3],calc[[#This Row],[ISO3]]),"")</f>
        <v>2445</v>
      </c>
      <c r="G12" t="str">
        <f>IF(calc[[#This Row],[C1Value]]&gt;0,IF(calc[[#This Row],[C1Value]]&lt;=calc[[#This Row],[C1Threshold]],"No","Yes"),"nd")</f>
        <v>No</v>
      </c>
      <c r="H12" t="str">
        <f>IF(calc[[#This Row],[Method]]="FABLEBrief",INDEX(Method_FABLEBrief[],MATCH("RedMeatkcal",Method_FABLEBrief[Criteria],0),3),IF(calc[[#This Row],[Method]]="Test",INDEX(Method_Test[],MATCH("RedMeatkcal",Method_Test[Criteria],0),3),""))</f>
        <v>FAO</v>
      </c>
      <c r="I12">
        <f>IF(calc[[#This Row],[Method]]="FABLEBrief",INDEX(Method_FABLEBrief[],MATCH("RedMeatkcal",Method_FABLEBrief[Criteria],0),2),IF(calc[[#This Row],[Method]]="Test",INDEX(Method_Test[],MATCH("RedMeatkcal",Method_Test[Criteria],0),2),""))</f>
        <v>60</v>
      </c>
      <c r="J12">
        <f>IF(calc[[#This Row],[C2Source]]="FAO",SUMIFS(DataFoodConso[Red Meat],DataFoodConso[ISO3],calc[[#This Row],[ISO3]]),"")</f>
        <v>101</v>
      </c>
      <c r="K12" s="41" t="str">
        <f>IF(AND(calc[[#This Row],[C2Value]]&gt;0,calc[[#This Row],[C2Value]]&lt;=calc[[#This Row],[C2Threshold]]),"No","Yes")</f>
        <v>Yes</v>
      </c>
      <c r="L12" t="str">
        <f>IF(calc[[#This Row],[Method]]="FABLEBrief",INDEX(Method_FABLEBrief[],MATCH("LandRemovalPotential",Method_FABLEBrief[Criteria],0),3),IF(calc[[#This Row],[Method]]="Test",INDEX(Method_Test[],MATCH("LandRemovalPotential",Method_Test[Criteria],0),3),""))</f>
        <v>RoeNoAgri</v>
      </c>
      <c r="M12" s="3">
        <f>IF(calc[[#This Row],[Method]]="FABLEBrief",INDEX(Method_FABLEBrief[],MATCH("LandRemovalPotential",Method_FABLEBrief[Criteria],0),2),IF(calc[[#This Row],[Method]]="Test",INDEX(Method_Test[],MATCH("LandRemovalPotential",Method_Test[Criteria],0),2),""))</f>
        <v>0.19550000000000001</v>
      </c>
      <c r="N12" s="3">
        <f>IF(AND(calc[[#This Row],[C3Source]]="RoeNoAgri",calc[[#This Row],[C4Source]]="FAO"),SUMIFS(DataShLandRemPot[FAOSh_noagri],DataShLandRemPot[ISO3],calc[[#This Row],[ISO3]]),IF(AND(calc[[#This Row],[C3Source]]="RoeAgri",calc[[#This Row],[C4Source]]="FAO"),SUMIFS(DataShLandRemPot[FAOSh_withagri],DataShLandRemPot[ISO3],calc[[#This Row],[ISO3]]),IF(AND(calc[[#This Row],[C3Source]]="RoeNoAgri",calc[[#This Row],[C4Source]]="GHGI"),SUMIFS(DataShLandRemPot[GHGISh_noagri],DataShLandRemPot[ISO3],calc[[#This Row],[ISO3]]),IF(AND(calc[[#This Row],[C3Source]]="RoeAgri",calc[[#This Row],[C4Source]]="GHGI"),SUMIFS(DataShLandRemPot[GHGISh_wagri],DataShLandRemPot[ISO3],calc[[#This Row],[ISO3]]),""))))</f>
        <v>1.9179660041043931</v>
      </c>
      <c r="O12" t="str">
        <f>IF(calc[[#This Row],[C3Value]]&lt;&gt;0,IF(calc[[#This Row],[C3Value]]&gt;=calc[[#This Row],[C3Threshold]],"Yes","No"),"nd")</f>
        <v>Yes</v>
      </c>
      <c r="P12" t="str">
        <f>IF(calc[[#This Row],[Method]]="FABLEBrief",INDEX(Method_FABLEBrief[],MATCH("LULUCFnegative",Method_FABLEBrief[Criteria],0),3),IF(calc[[#This Row],[Method]]="Test",INDEX(Method_Test[],MATCH("LULUCFnegative",Method_Test[Criteria],0),3),""))</f>
        <v>FAO</v>
      </c>
      <c r="Q12" s="25">
        <f>IF(calc[[#This Row],[Method]]="FABLEBrief",INDEX(Method_FABLEBrief[],MATCH("LULUCFnegative",Method_FABLEBrief[Criteria],0),2),IF(calc[[#This Row],[Method]]="Test",INDEX(Method_Test[],MATCH("LULUCFnegative",Method_Test[Criteria],0),2),""))</f>
        <v>0</v>
      </c>
      <c r="R12" s="29">
        <f>IF(calc[[#This Row],[C4Source]]="FAO",SUMIFS(DataGHGFAO[LULUCF_MtCO2e],DataGHGFAO[ISO3],calc[[#This Row],[ISO3]]),IF(calc[[#This Row],[C4Source]]="GHGI",SUMIFS(DataGHGI[MtCO2e],DataGHGI[Sector],"Land-Use Change and Forestry",DataGHGI[ISO3],calc[[#This Row],[ISO3]]),""))</f>
        <v>48.609610200000006</v>
      </c>
      <c r="S12" t="str">
        <f>IF(calc[[#This Row],[C4Value]]&lt;&gt;0,IF(calc[[#This Row],[C4Value]]&lt;calc[[#This Row],[C4Threshold]],"Yes","No"),"nd")</f>
        <v>No</v>
      </c>
      <c r="T12" t="str">
        <f>IF(calc[[#This Row],[Method]]="FABLEBrief",INDEX(Method_FABLEBrief[],MATCH("AFOLU",Method_FABLEBrief[Criteria],0),3),IF(calc[[#This Row],[Method]]="Test",INDEX(Method_Test[],MATCH("AFOLU",Method_Test[Criteria],0),3),""))</f>
        <v>FAO</v>
      </c>
      <c r="U12" s="25">
        <f>IF(calc[[#This Row],[Method]]="FABLEBrief",INDEX(Method_FABLEBrief[],MATCH("AFOLU",Method_FABLEBrief[Criteria],0),2),IF(calc[[#This Row],[Method]]="Test",INDEX(Method_Test[],MATCH("AFOLU",Method_Test[Criteria],0),2),""))</f>
        <v>0</v>
      </c>
      <c r="V12" s="25">
        <f>IF(calc[[#This Row],[C5Source]]="FAO",SUMIFS(DataGHGFAO[AFOLU_MtCO2e],DataGHGFAO[ISO3],calc[[#This Row],[ISO3]]),IF(calc[[#This Row],[C5Source]]="GHGI",SUMIFS(DataGHGI[MtCO2e],DataGHGI[Sector],"Land-Use Change and Forestry",DataGHGI[ISO3],calc[[#This Row],[ISO3]])+SUMIFS(DataGHGI[MtCO2e],DataGHGI[Sector],"Agriculture",DataGHGI[ISO3],calc[[#This Row],[ISO3]]),""))</f>
        <v>84.98103900000001</v>
      </c>
      <c r="W12" t="str">
        <f>IF(calc[[#This Row],[C5Value]]&lt;&gt;0,IF(calc[[#This Row],[C5Value]]&lt;calc[[#This Row],[C5Threshold]],"No","Yes"),"nd")</f>
        <v>Yes</v>
      </c>
      <c r="X12" s="60" t="str">
        <f>IF(AND(calc[[#This Row],[C1Outcome]]="NO",calc[[#This Row],[C2Outcome]]="NO"),IF(calc[[#This Row],[C3Outcome]]="YES","Profile5","Profile6"),IF(calc[[#This Row],[C3Outcome]]="No","Profile4",IF(calc[[#This Row],[C4Outcome]]="YES",IF(calc[[#This Row],[C5Outcome]]="YES","Profile1","Profile2"),"Profile3")))</f>
        <v>Profile3</v>
      </c>
      <c r="Y12" s="44" t="str">
        <f>IF(OR(calc[[#This Row],[C1Outcome]]="nd",calc[[#This Row],[C3Outcome]]="nd",calc[[#This Row],[C5Outcome]]="nd"),"",calc[[#This Row],[PROFILE_pre]])</f>
        <v>Profile3</v>
      </c>
      <c r="Z12" s="62">
        <f>SUMIFS(DataGHGFAO[LULUCF_MtCO2e],DataGHGFAO[ISO3],calc[[#This Row],[ISO3]])</f>
        <v>48.609610200000006</v>
      </c>
      <c r="AA12" s="62">
        <f>SUMIFS(DataGHGFAO[Crop_MtCO2e],DataGHGFAO[ISO3],calc[[#This Row],[ISO3]])</f>
        <v>27.017267100000005</v>
      </c>
      <c r="AB12" s="62">
        <f>SUMIFS(DataGHGFAO[Livestock_MtCO2e],DataGHGFAO[ISO3],calc[[#This Row],[ISO3]])</f>
        <v>9.3541617000000006</v>
      </c>
      <c r="AC12" s="62">
        <f>SUMIFS(DataGHGFAO[AFOLU_MtCO2e],DataGHGFAO[ISO3],calc[[#This Row],[ISO3]])</f>
        <v>84.98103900000001</v>
      </c>
    </row>
    <row r="13" spans="1:29">
      <c r="A13" t="s">
        <v>407</v>
      </c>
      <c r="B13" t="s">
        <v>408</v>
      </c>
      <c r="C13" t="str">
        <f>INDEX(SelectionMethod[],MATCH("x",SelectionMethod[Selection],0),2)</f>
        <v>FABLEBrief</v>
      </c>
      <c r="D13" t="str">
        <f>IF(calc[[#This Row],[Method]]="FABLEBrief",INDEX(Method_FABLEBrief[],MATCH("Totalkcal",Method_FABLEBrief[Criteria],0),3),IF(calc[[#This Row],[Method]]="Test",INDEX(Method_Test[],MATCH("Totalkcal",Method_Test[Criteria],0),3),""))</f>
        <v>FAO</v>
      </c>
      <c r="E13">
        <f>IF(calc[[#This Row],[Method]]="FABLEBrief",INDEX(Method_FABLEBrief[],MATCH("Totalkcal",Method_FABLEBrief[Criteria],0),2),IF(calc[[#This Row],[Method]]="Test",INDEX(Method_Test[],MATCH("Totalkcal",Method_Test[Criteria],0),2),""))</f>
        <v>3000</v>
      </c>
      <c r="F13">
        <f>IF(calc[[#This Row],[C1Source]]="FAO",SUMIFS(DataFoodConso[Total Kcal],DataFoodConso[ISO3],calc[[#This Row],[ISO3]]),"")</f>
        <v>0</v>
      </c>
      <c r="G13" t="str">
        <f>IF(calc[[#This Row],[C1Value]]&gt;0,IF(calc[[#This Row],[C1Value]]&lt;=calc[[#This Row],[C1Threshold]],"No","Yes"),"nd")</f>
        <v>nd</v>
      </c>
      <c r="H13" t="str">
        <f>IF(calc[[#This Row],[Method]]="FABLEBrief",INDEX(Method_FABLEBrief[],MATCH("RedMeatkcal",Method_FABLEBrief[Criteria],0),3),IF(calc[[#This Row],[Method]]="Test",INDEX(Method_Test[],MATCH("RedMeatkcal",Method_Test[Criteria],0),3),""))</f>
        <v>FAO</v>
      </c>
      <c r="I13">
        <f>IF(calc[[#This Row],[Method]]="FABLEBrief",INDEX(Method_FABLEBrief[],MATCH("RedMeatkcal",Method_FABLEBrief[Criteria],0),2),IF(calc[[#This Row],[Method]]="Test",INDEX(Method_Test[],MATCH("RedMeatkcal",Method_Test[Criteria],0),2),""))</f>
        <v>60</v>
      </c>
      <c r="J13">
        <f>IF(calc[[#This Row],[C2Source]]="FAO",SUMIFS(DataFoodConso[Red Meat],DataFoodConso[ISO3],calc[[#This Row],[ISO3]]),"")</f>
        <v>0</v>
      </c>
      <c r="K13" t="str">
        <f>IF(AND(calc[[#This Row],[C2Value]]&gt;0,calc[[#This Row],[C2Value]]&lt;=calc[[#This Row],[C2Threshold]]),"No","Yes")</f>
        <v>Yes</v>
      </c>
      <c r="L13" t="str">
        <f>IF(calc[[#This Row],[Method]]="FABLEBrief",INDEX(Method_FABLEBrief[],MATCH("LandRemovalPotential",Method_FABLEBrief[Criteria],0),3),IF(calc[[#This Row],[Method]]="Test",INDEX(Method_Test[],MATCH("LandRemovalPotential",Method_Test[Criteria],0),3),""))</f>
        <v>RoeNoAgri</v>
      </c>
      <c r="M13" s="3">
        <f>IF(calc[[#This Row],[Method]]="FABLEBrief",INDEX(Method_FABLEBrief[],MATCH("LandRemovalPotential",Method_FABLEBrief[Criteria],0),2),IF(calc[[#This Row],[Method]]="Test",INDEX(Method_Test[],MATCH("LandRemovalPotential",Method_Test[Criteria],0),2),""))</f>
        <v>0.19550000000000001</v>
      </c>
      <c r="N13" s="3">
        <f>IF(AND(calc[[#This Row],[C3Source]]="RoeNoAgri",calc[[#This Row],[C4Source]]="FAO"),SUMIFS(DataShLandRemPot[FAOSh_noagri],DataShLandRemPot[ISO3],calc[[#This Row],[ISO3]]),IF(AND(calc[[#This Row],[C3Source]]="RoeAgri",calc[[#This Row],[C4Source]]="FAO"),SUMIFS(DataShLandRemPot[FAOSh_withagri],DataShLandRemPot[ISO3],calc[[#This Row],[ISO3]]),IF(AND(calc[[#This Row],[C3Source]]="RoeNoAgri",calc[[#This Row],[C4Source]]="GHGI"),SUMIFS(DataShLandRemPot[GHGISh_noagri],DataShLandRemPot[ISO3],calc[[#This Row],[ISO3]]),IF(AND(calc[[#This Row],[C3Source]]="RoeAgri",calc[[#This Row],[C4Source]]="GHGI"),SUMIFS(DataShLandRemPot[GHGISh_wagri],DataShLandRemPot[ISO3],calc[[#This Row],[ISO3]]),""))))</f>
        <v>0</v>
      </c>
      <c r="O13" t="str">
        <f>IF(calc[[#This Row],[C3Value]]&lt;&gt;0,IF(calc[[#This Row],[C3Value]]&gt;=calc[[#This Row],[C3Threshold]],"Yes","No"),"nd")</f>
        <v>nd</v>
      </c>
      <c r="P13" t="str">
        <f>IF(calc[[#This Row],[Method]]="FABLEBrief",INDEX(Method_FABLEBrief[],MATCH("LULUCFnegative",Method_FABLEBrief[Criteria],0),3),IF(calc[[#This Row],[Method]]="Test",INDEX(Method_Test[],MATCH("LULUCFnegative",Method_Test[Criteria],0),3),""))</f>
        <v>FAO</v>
      </c>
      <c r="Q13" s="25">
        <f>IF(calc[[#This Row],[Method]]="FABLEBrief",INDEX(Method_FABLEBrief[],MATCH("LULUCFnegative",Method_FABLEBrief[Criteria],0),2),IF(calc[[#This Row],[Method]]="Test",INDEX(Method_Test[],MATCH("LULUCFnegative",Method_Test[Criteria],0),2),""))</f>
        <v>0</v>
      </c>
      <c r="R13" s="29">
        <f>IF(calc[[#This Row],[C4Source]]="FAO",SUMIFS(DataGHGFAO[LULUCF_MtCO2e],DataGHGFAO[ISO3],calc[[#This Row],[ISO3]]),IF(calc[[#This Row],[C4Source]]="GHGI",SUMIFS(DataGHGI[MtCO2e],DataGHGI[Sector],"Land-Use Change and Forestry",DataGHGI[ISO3],calc[[#This Row],[ISO3]]),""))</f>
        <v>0</v>
      </c>
      <c r="S13" t="str">
        <f>IF(calc[[#This Row],[C4Value]]&lt;&gt;0,IF(calc[[#This Row],[C4Value]]&lt;calc[[#This Row],[C4Threshold]],"Yes","No"),"nd")</f>
        <v>nd</v>
      </c>
      <c r="T13" t="str">
        <f>IF(calc[[#This Row],[Method]]="FABLEBrief",INDEX(Method_FABLEBrief[],MATCH("AFOLU",Method_FABLEBrief[Criteria],0),3),IF(calc[[#This Row],[Method]]="Test",INDEX(Method_Test[],MATCH("AFOLU",Method_Test[Criteria],0),3),""))</f>
        <v>FAO</v>
      </c>
      <c r="U13" s="25">
        <f>IF(calc[[#This Row],[Method]]="FABLEBrief",INDEX(Method_FABLEBrief[],MATCH("AFOLU",Method_FABLEBrief[Criteria],0),2),IF(calc[[#This Row],[Method]]="Test",INDEX(Method_Test[],MATCH("AFOLU",Method_Test[Criteria],0),2),""))</f>
        <v>0</v>
      </c>
      <c r="V13" s="25">
        <f>IF(calc[[#This Row],[C5Source]]="FAO",SUMIFS(DataGHGFAO[AFOLU_MtCO2e],DataGHGFAO[ISO3],calc[[#This Row],[ISO3]]),IF(calc[[#This Row],[C5Source]]="GHGI",SUMIFS(DataGHGI[MtCO2e],DataGHGI[Sector],"Land-Use Change and Forestry",DataGHGI[ISO3],calc[[#This Row],[ISO3]])+SUMIFS(DataGHGI[MtCO2e],DataGHGI[Sector],"Agriculture",DataGHGI[ISO3],calc[[#This Row],[ISO3]]),""))</f>
        <v>0</v>
      </c>
      <c r="W13" t="str">
        <f>IF(calc[[#This Row],[C5Value]]&lt;&gt;0,IF(calc[[#This Row],[C5Value]]&lt;calc[[#This Row],[C5Threshold]],"No","Yes"),"nd")</f>
        <v>nd</v>
      </c>
      <c r="X13" s="60" t="str">
        <f>IF(AND(calc[[#This Row],[C1Outcome]]="NO",calc[[#This Row],[C2Outcome]]="NO"),IF(calc[[#This Row],[C3Outcome]]="YES","Profile5","Profile6"),IF(calc[[#This Row],[C3Outcome]]="No","Profile4",IF(calc[[#This Row],[C4Outcome]]="YES",IF(calc[[#This Row],[C5Outcome]]="YES","Profile1","Profile2"),"Profile3")))</f>
        <v>Profile3</v>
      </c>
      <c r="Y13" s="44" t="str">
        <f>IF(OR(calc[[#This Row],[C1Outcome]]="nd",calc[[#This Row],[C3Outcome]]="nd",calc[[#This Row],[C5Outcome]]="nd"),"",calc[[#This Row],[PROFILE_pre]])</f>
        <v/>
      </c>
      <c r="Z13" s="62">
        <f>SUMIFS(DataGHGFAO[LULUCF_MtCO2e],DataGHGFAO[ISO3],calc[[#This Row],[ISO3]])</f>
        <v>0</v>
      </c>
      <c r="AA13" s="62">
        <f>SUMIFS(DataGHGFAO[Crop_MtCO2e],DataGHGFAO[ISO3],calc[[#This Row],[ISO3]])</f>
        <v>0</v>
      </c>
      <c r="AB13" s="62">
        <f>SUMIFS(DataGHGFAO[Livestock_MtCO2e],DataGHGFAO[ISO3],calc[[#This Row],[ISO3]])</f>
        <v>0</v>
      </c>
      <c r="AC13" s="62">
        <f>SUMIFS(DataGHGFAO[AFOLU_MtCO2e],DataGHGFAO[ISO3],calc[[#This Row],[ISO3]])</f>
        <v>0</v>
      </c>
    </row>
    <row r="14" spans="1:29">
      <c r="A14" t="s">
        <v>39</v>
      </c>
      <c r="B14" t="s">
        <v>40</v>
      </c>
      <c r="C14" t="str">
        <f>INDEX(SelectionMethod[],MATCH("x",SelectionMethod[Selection],0),2)</f>
        <v>FABLEBrief</v>
      </c>
      <c r="D14" t="str">
        <f>IF(calc[[#This Row],[Method]]="FABLEBrief",INDEX(Method_FABLEBrief[],MATCH("Totalkcal",Method_FABLEBrief[Criteria],0),3),IF(calc[[#This Row],[Method]]="Test",INDEX(Method_Test[],MATCH("Totalkcal",Method_Test[Criteria],0),3),""))</f>
        <v>FAO</v>
      </c>
      <c r="E14">
        <f>IF(calc[[#This Row],[Method]]="FABLEBrief",INDEX(Method_FABLEBrief[],MATCH("Totalkcal",Method_FABLEBrief[Criteria],0),2),IF(calc[[#This Row],[Method]]="Test",INDEX(Method_Test[],MATCH("Totalkcal",Method_Test[Criteria],0),2),""))</f>
        <v>3000</v>
      </c>
      <c r="F14">
        <f>IF(calc[[#This Row],[C1Source]]="FAO",SUMIFS(DataFoodConso[Total Kcal],DataFoodConso[ISO3],calc[[#This Row],[ISO3]]),"")</f>
        <v>2485</v>
      </c>
      <c r="G14" t="str">
        <f>IF(calc[[#This Row],[C1Value]]&gt;0,IF(calc[[#This Row],[C1Value]]&lt;=calc[[#This Row],[C1Threshold]],"No","Yes"),"nd")</f>
        <v>No</v>
      </c>
      <c r="H14" t="str">
        <f>IF(calc[[#This Row],[Method]]="FABLEBrief",INDEX(Method_FABLEBrief[],MATCH("RedMeatkcal",Method_FABLEBrief[Criteria],0),3),IF(calc[[#This Row],[Method]]="Test",INDEX(Method_Test[],MATCH("RedMeatkcal",Method_Test[Criteria],0),3),""))</f>
        <v>FAO</v>
      </c>
      <c r="I14">
        <f>IF(calc[[#This Row],[Method]]="FABLEBrief",INDEX(Method_FABLEBrief[],MATCH("RedMeatkcal",Method_FABLEBrief[Criteria],0),2),IF(calc[[#This Row],[Method]]="Test",INDEX(Method_Test[],MATCH("RedMeatkcal",Method_Test[Criteria],0),2),""))</f>
        <v>60</v>
      </c>
      <c r="J14">
        <f>IF(calc[[#This Row],[C2Source]]="FAO",SUMIFS(DataFoodConso[Red Meat],DataFoodConso[ISO3],calc[[#This Row],[ISO3]]),"")</f>
        <v>90</v>
      </c>
      <c r="K14" s="41" t="str">
        <f>IF(AND(calc[[#This Row],[C2Value]]&gt;0,calc[[#This Row],[C2Value]]&lt;=calc[[#This Row],[C2Threshold]]),"No","Yes")</f>
        <v>Yes</v>
      </c>
      <c r="L14" t="str">
        <f>IF(calc[[#This Row],[Method]]="FABLEBrief",INDEX(Method_FABLEBrief[],MATCH("LandRemovalPotential",Method_FABLEBrief[Criteria],0),3),IF(calc[[#This Row],[Method]]="Test",INDEX(Method_Test[],MATCH("LandRemovalPotential",Method_Test[Criteria],0),3),""))</f>
        <v>RoeNoAgri</v>
      </c>
      <c r="M14" s="3">
        <f>IF(calc[[#This Row],[Method]]="FABLEBrief",INDEX(Method_FABLEBrief[],MATCH("LandRemovalPotential",Method_FABLEBrief[Criteria],0),2),IF(calc[[#This Row],[Method]]="Test",INDEX(Method_Test[],MATCH("LandRemovalPotential",Method_Test[Criteria],0),2),""))</f>
        <v>0.19550000000000001</v>
      </c>
      <c r="N14" s="3">
        <f>IF(AND(calc[[#This Row],[C3Source]]="RoeNoAgri",calc[[#This Row],[C4Source]]="FAO"),SUMIFS(DataShLandRemPot[FAOSh_noagri],DataShLandRemPot[ISO3],calc[[#This Row],[ISO3]]),IF(AND(calc[[#This Row],[C3Source]]="RoeAgri",calc[[#This Row],[C4Source]]="FAO"),SUMIFS(DataShLandRemPot[FAOSh_withagri],DataShLandRemPot[ISO3],calc[[#This Row],[ISO3]]),IF(AND(calc[[#This Row],[C3Source]]="RoeNoAgri",calc[[#This Row],[C4Source]]="GHGI"),SUMIFS(DataShLandRemPot[GHGISh_noagri],DataShLandRemPot[ISO3],calc[[#This Row],[ISO3]]),IF(AND(calc[[#This Row],[C3Source]]="RoeAgri",calc[[#This Row],[C4Source]]="GHGI"),SUMIFS(DataShLandRemPot[GHGISh_wagri],DataShLandRemPot[ISO3],calc[[#This Row],[ISO3]]),""))))</f>
        <v>5.4767174929474891E-3</v>
      </c>
      <c r="O14" t="str">
        <f>IF(calc[[#This Row],[C3Value]]&lt;&gt;0,IF(calc[[#This Row],[C3Value]]&gt;=calc[[#This Row],[C3Threshold]],"Yes","No"),"nd")</f>
        <v>No</v>
      </c>
      <c r="P14" t="str">
        <f>IF(calc[[#This Row],[Method]]="FABLEBrief",INDEX(Method_FABLEBrief[],MATCH("LULUCFnegative",Method_FABLEBrief[Criteria],0),3),IF(calc[[#This Row],[Method]]="Test",INDEX(Method_Test[],MATCH("LULUCFnegative",Method_Test[Criteria],0),3),""))</f>
        <v>FAO</v>
      </c>
      <c r="Q14" s="25">
        <f>IF(calc[[#This Row],[Method]]="FABLEBrief",INDEX(Method_FABLEBrief[],MATCH("LULUCFnegative",Method_FABLEBrief[Criteria],0),2),IF(calc[[#This Row],[Method]]="Test",INDEX(Method_Test[],MATCH("LULUCFnegative",Method_Test[Criteria],0),2),""))</f>
        <v>0</v>
      </c>
      <c r="R14" s="29">
        <f>IF(calc[[#This Row],[C4Source]]="FAO",SUMIFS(DataGHGFAO[LULUCF_MtCO2e],DataGHGFAO[ISO3],calc[[#This Row],[ISO3]]),IF(calc[[#This Row],[C4Source]]="GHGI",SUMIFS(DataGHGI[MtCO2e],DataGHGI[Sector],"Land-Use Change and Forestry",DataGHGI[ISO3],calc[[#This Row],[ISO3]]),""))</f>
        <v>0</v>
      </c>
      <c r="S14" t="str">
        <f>IF(calc[[#This Row],[C4Value]]&lt;&gt;0,IF(calc[[#This Row],[C4Value]]&lt;calc[[#This Row],[C4Threshold]],"Yes","No"),"nd")</f>
        <v>nd</v>
      </c>
      <c r="T14" t="str">
        <f>IF(calc[[#This Row],[Method]]="FABLEBrief",INDEX(Method_FABLEBrief[],MATCH("AFOLU",Method_FABLEBrief[Criteria],0),3),IF(calc[[#This Row],[Method]]="Test",INDEX(Method_Test[],MATCH("AFOLU",Method_Test[Criteria],0),3),""))</f>
        <v>FAO</v>
      </c>
      <c r="U14" s="25">
        <f>IF(calc[[#This Row],[Method]]="FABLEBrief",INDEX(Method_FABLEBrief[],MATCH("AFOLU",Method_FABLEBrief[Criteria],0),2),IF(calc[[#This Row],[Method]]="Test",INDEX(Method_Test[],MATCH("AFOLU",Method_Test[Criteria],0),2),""))</f>
        <v>0</v>
      </c>
      <c r="V14" s="25">
        <f>IF(calc[[#This Row],[C5Source]]="FAO",SUMIFS(DataGHGFAO[AFOLU_MtCO2e],DataGHGFAO[ISO3],calc[[#This Row],[ISO3]]),IF(calc[[#This Row],[C5Source]]="GHGI",SUMIFS(DataGHGI[MtCO2e],DataGHGI[Sector],"Land-Use Change and Forestry",DataGHGI[ISO3],calc[[#This Row],[ISO3]])+SUMIFS(DataGHGI[MtCO2e],DataGHGI[Sector],"Agriculture",DataGHGI[ISO3],calc[[#This Row],[ISO3]]),""))</f>
        <v>2.0736899999999999E-2</v>
      </c>
      <c r="W14" t="str">
        <f>IF(calc[[#This Row],[C5Value]]&lt;&gt;0,IF(calc[[#This Row],[C5Value]]&lt;calc[[#This Row],[C5Threshold]],"No","Yes"),"nd")</f>
        <v>Yes</v>
      </c>
      <c r="X14" s="60" t="str">
        <f>IF(AND(calc[[#This Row],[C1Outcome]]="NO",calc[[#This Row],[C2Outcome]]="NO"),IF(calc[[#This Row],[C3Outcome]]="YES","Profile5","Profile6"),IF(calc[[#This Row],[C3Outcome]]="No","Profile4",IF(calc[[#This Row],[C4Outcome]]="YES",IF(calc[[#This Row],[C5Outcome]]="YES","Profile1","Profile2"),"Profile3")))</f>
        <v>Profile4</v>
      </c>
      <c r="Y14" s="44" t="str">
        <f>IF(OR(calc[[#This Row],[C1Outcome]]="nd",calc[[#This Row],[C3Outcome]]="nd",calc[[#This Row],[C5Outcome]]="nd"),"",calc[[#This Row],[PROFILE_pre]])</f>
        <v>Profile4</v>
      </c>
      <c r="Z14" s="62">
        <f>SUMIFS(DataGHGFAO[LULUCF_MtCO2e],DataGHGFAO[ISO3],calc[[#This Row],[ISO3]])</f>
        <v>0</v>
      </c>
      <c r="AA14" s="62">
        <f>SUMIFS(DataGHGFAO[Crop_MtCO2e],DataGHGFAO[ISO3],calc[[#This Row],[ISO3]])</f>
        <v>1.5379999999999908E-4</v>
      </c>
      <c r="AB14" s="62">
        <f>SUMIFS(DataGHGFAO[Livestock_MtCO2e],DataGHGFAO[ISO3],calc[[#This Row],[ISO3]])</f>
        <v>2.05831E-2</v>
      </c>
      <c r="AC14" s="62">
        <f>SUMIFS(DataGHGFAO[AFOLU_MtCO2e],DataGHGFAO[ISO3],calc[[#This Row],[ISO3]])</f>
        <v>2.0736899999999999E-2</v>
      </c>
    </row>
    <row r="15" spans="1:29">
      <c r="A15" t="s">
        <v>281</v>
      </c>
      <c r="B15" t="s">
        <v>282</v>
      </c>
      <c r="C15" t="str">
        <f>INDEX(SelectionMethod[],MATCH("x",SelectionMethod[Selection],0),2)</f>
        <v>FABLEBrief</v>
      </c>
      <c r="D15" t="str">
        <f>IF(calc[[#This Row],[Method]]="FABLEBrief",INDEX(Method_FABLEBrief[],MATCH("Totalkcal",Method_FABLEBrief[Criteria],0),3),IF(calc[[#This Row],[Method]]="Test",INDEX(Method_Test[],MATCH("Totalkcal",Method_Test[Criteria],0),3),""))</f>
        <v>FAO</v>
      </c>
      <c r="E15">
        <f>IF(calc[[#This Row],[Method]]="FABLEBrief",INDEX(Method_FABLEBrief[],MATCH("Totalkcal",Method_FABLEBrief[Criteria],0),2),IF(calc[[#This Row],[Method]]="Test",INDEX(Method_Test[],MATCH("Totalkcal",Method_Test[Criteria],0),2),""))</f>
        <v>3000</v>
      </c>
      <c r="F15">
        <f>IF(calc[[#This Row],[C1Source]]="FAO",SUMIFS(DataFoodConso[Total Kcal],DataFoodConso[ISO3],calc[[#This Row],[ISO3]]),"")</f>
        <v>3304</v>
      </c>
      <c r="G15" t="str">
        <f>IF(calc[[#This Row],[C1Value]]&gt;0,IF(calc[[#This Row],[C1Value]]&lt;=calc[[#This Row],[C1Threshold]],"No","Yes"),"nd")</f>
        <v>Yes</v>
      </c>
      <c r="H15" t="str">
        <f>IF(calc[[#This Row],[Method]]="FABLEBrief",INDEX(Method_FABLEBrief[],MATCH("RedMeatkcal",Method_FABLEBrief[Criteria],0),3),IF(calc[[#This Row],[Method]]="Test",INDEX(Method_Test[],MATCH("RedMeatkcal",Method_Test[Criteria],0),3),""))</f>
        <v>FAO</v>
      </c>
      <c r="I15">
        <f>IF(calc[[#This Row],[Method]]="FABLEBrief",INDEX(Method_FABLEBrief[],MATCH("RedMeatkcal",Method_FABLEBrief[Criteria],0),2),IF(calc[[#This Row],[Method]]="Test",INDEX(Method_Test[],MATCH("RedMeatkcal",Method_Test[Criteria],0),2),""))</f>
        <v>60</v>
      </c>
      <c r="J15">
        <f>IF(calc[[#This Row],[C2Source]]="FAO",SUMIFS(DataFoodConso[Red Meat],DataFoodConso[ISO3],calc[[#This Row],[ISO3]]),"")</f>
        <v>421</v>
      </c>
      <c r="K15" t="str">
        <f>IF(AND(calc[[#This Row],[C2Value]]&gt;0,calc[[#This Row],[C2Value]]&lt;=calc[[#This Row],[C2Threshold]]),"No","Yes")</f>
        <v>Yes</v>
      </c>
      <c r="L15" t="str">
        <f>IF(calc[[#This Row],[Method]]="FABLEBrief",INDEX(Method_FABLEBrief[],MATCH("LandRemovalPotential",Method_FABLEBrief[Criteria],0),3),IF(calc[[#This Row],[Method]]="Test",INDEX(Method_Test[],MATCH("LandRemovalPotential",Method_Test[Criteria],0),3),""))</f>
        <v>RoeNoAgri</v>
      </c>
      <c r="M15" s="3">
        <f>IF(calc[[#This Row],[Method]]="FABLEBrief",INDEX(Method_FABLEBrief[],MATCH("LandRemovalPotential",Method_FABLEBrief[Criteria],0),2),IF(calc[[#This Row],[Method]]="Test",INDEX(Method_Test[],MATCH("LandRemovalPotential",Method_Test[Criteria],0),2),""))</f>
        <v>0.19550000000000001</v>
      </c>
      <c r="N15" s="3">
        <f>IF(AND(calc[[#This Row],[C3Source]]="RoeNoAgri",calc[[#This Row],[C4Source]]="FAO"),SUMIFS(DataShLandRemPot[FAOSh_noagri],DataShLandRemPot[ISO3],calc[[#This Row],[ISO3]]),IF(AND(calc[[#This Row],[C3Source]]="RoeAgri",calc[[#This Row],[C4Source]]="FAO"),SUMIFS(DataShLandRemPot[FAOSh_withagri],DataShLandRemPot[ISO3],calc[[#This Row],[ISO3]]),IF(AND(calc[[#This Row],[C3Source]]="RoeNoAgri",calc[[#This Row],[C4Source]]="GHGI"),SUMIFS(DataShLandRemPot[GHGISh_noagri],DataShLandRemPot[ISO3],calc[[#This Row],[ISO3]]),IF(AND(calc[[#This Row],[C3Source]]="RoeAgri",calc[[#This Row],[C4Source]]="GHGI"),SUMIFS(DataShLandRemPot[GHGISh_wagri],DataShLandRemPot[ISO3],calc[[#This Row],[ISO3]]),""))))</f>
        <v>0.10635359506929006</v>
      </c>
      <c r="O15" t="str">
        <f>IF(calc[[#This Row],[C3Value]]&lt;&gt;0,IF(calc[[#This Row],[C3Value]]&gt;=calc[[#This Row],[C3Threshold]],"Yes","No"),"nd")</f>
        <v>No</v>
      </c>
      <c r="P15" t="str">
        <f>IF(calc[[#This Row],[Method]]="FABLEBrief",INDEX(Method_FABLEBrief[],MATCH("LULUCFnegative",Method_FABLEBrief[Criteria],0),3),IF(calc[[#This Row],[Method]]="Test",INDEX(Method_Test[],MATCH("LULUCFnegative",Method_Test[Criteria],0),3),""))</f>
        <v>FAO</v>
      </c>
      <c r="Q15" s="25">
        <f>IF(calc[[#This Row],[Method]]="FABLEBrief",INDEX(Method_FABLEBrief[],MATCH("LULUCFnegative",Method_FABLEBrief[Criteria],0),2),IF(calc[[#This Row],[Method]]="Test",INDEX(Method_Test[],MATCH("LULUCFnegative",Method_Test[Criteria],0),2),""))</f>
        <v>0</v>
      </c>
      <c r="R15" s="29">
        <f>IF(calc[[#This Row],[C4Source]]="FAO",SUMIFS(DataGHGFAO[LULUCF_MtCO2e],DataGHGFAO[ISO3],calc[[#This Row],[ISO3]]),IF(calc[[#This Row],[C4Source]]="GHGI",SUMIFS(DataGHGI[MtCO2e],DataGHGI[Sector],"Land-Use Change and Forestry",DataGHGI[ISO3],calc[[#This Row],[ISO3]]),""))</f>
        <v>29.856678199999998</v>
      </c>
      <c r="S15" t="str">
        <f>IF(calc[[#This Row],[C4Value]]&lt;&gt;0,IF(calc[[#This Row],[C4Value]]&lt;calc[[#This Row],[C4Threshold]],"Yes","No"),"nd")</f>
        <v>No</v>
      </c>
      <c r="T15" t="str">
        <f>IF(calc[[#This Row],[Method]]="FABLEBrief",INDEX(Method_FABLEBrief[],MATCH("AFOLU",Method_FABLEBrief[Criteria],0),3),IF(calc[[#This Row],[Method]]="Test",INDEX(Method_Test[],MATCH("AFOLU",Method_Test[Criteria],0),3),""))</f>
        <v>FAO</v>
      </c>
      <c r="U15" s="25">
        <f>IF(calc[[#This Row],[Method]]="FABLEBrief",INDEX(Method_FABLEBrief[],MATCH("AFOLU",Method_FABLEBrief[Criteria],0),2),IF(calc[[#This Row],[Method]]="Test",INDEX(Method_Test[],MATCH("AFOLU",Method_Test[Criteria],0),2),""))</f>
        <v>0</v>
      </c>
      <c r="V15" s="25">
        <f>IF(calc[[#This Row],[C5Source]]="FAO",SUMIFS(DataGHGFAO[AFOLU_MtCO2e],DataGHGFAO[ISO3],calc[[#This Row],[ISO3]]),IF(calc[[#This Row],[C5Source]]="GHGI",SUMIFS(DataGHGI[MtCO2e],DataGHGI[Sector],"Land-Use Change and Forestry",DataGHGI[ISO3],calc[[#This Row],[ISO3]])+SUMIFS(DataGHGI[MtCO2e],DataGHGI[Sector],"Agriculture",DataGHGI[ISO3],calc[[#This Row],[ISO3]]),""))</f>
        <v>165.64297029999997</v>
      </c>
      <c r="W15" t="str">
        <f>IF(calc[[#This Row],[C5Value]]&lt;&gt;0,IF(calc[[#This Row],[C5Value]]&lt;calc[[#This Row],[C5Threshold]],"No","Yes"),"nd")</f>
        <v>Yes</v>
      </c>
      <c r="X15" s="60" t="str">
        <f>IF(AND(calc[[#This Row],[C1Outcome]]="NO",calc[[#This Row],[C2Outcome]]="NO"),IF(calc[[#This Row],[C3Outcome]]="YES","Profile5","Profile6"),IF(calc[[#This Row],[C3Outcome]]="No","Profile4",IF(calc[[#This Row],[C4Outcome]]="YES",IF(calc[[#This Row],[C5Outcome]]="YES","Profile1","Profile2"),"Profile3")))</f>
        <v>Profile4</v>
      </c>
      <c r="Y15" s="44" t="str">
        <f>IF(OR(calc[[#This Row],[C1Outcome]]="nd",calc[[#This Row],[C3Outcome]]="nd",calc[[#This Row],[C5Outcome]]="nd"),"",calc[[#This Row],[PROFILE_pre]])</f>
        <v>Profile4</v>
      </c>
      <c r="Z15" s="62">
        <f>SUMIFS(DataGHGFAO[LULUCF_MtCO2e],DataGHGFAO[ISO3],calc[[#This Row],[ISO3]])</f>
        <v>29.856678199999998</v>
      </c>
      <c r="AA15" s="62">
        <f>SUMIFS(DataGHGFAO[Crop_MtCO2e],DataGHGFAO[ISO3],calc[[#This Row],[ISO3]])</f>
        <v>18.047101100000006</v>
      </c>
      <c r="AB15" s="62">
        <f>SUMIFS(DataGHGFAO[Livestock_MtCO2e],DataGHGFAO[ISO3],calc[[#This Row],[ISO3]])</f>
        <v>117.73919099999999</v>
      </c>
      <c r="AC15" s="62">
        <f>SUMIFS(DataGHGFAO[AFOLU_MtCO2e],DataGHGFAO[ISO3],calc[[#This Row],[ISO3]])</f>
        <v>165.64297029999997</v>
      </c>
    </row>
    <row r="16" spans="1:29">
      <c r="A16" t="s">
        <v>209</v>
      </c>
      <c r="B16" t="s">
        <v>210</v>
      </c>
      <c r="C16" t="str">
        <f>INDEX(SelectionMethod[],MATCH("x",SelectionMethod[Selection],0),2)</f>
        <v>FABLEBrief</v>
      </c>
      <c r="D16" t="str">
        <f>IF(calc[[#This Row],[Method]]="FABLEBrief",INDEX(Method_FABLEBrief[],MATCH("Totalkcal",Method_FABLEBrief[Criteria],0),3),IF(calc[[#This Row],[Method]]="Test",INDEX(Method_Test[],MATCH("Totalkcal",Method_Test[Criteria],0),3),""))</f>
        <v>FAO</v>
      </c>
      <c r="E16">
        <f>IF(calc[[#This Row],[Method]]="FABLEBrief",INDEX(Method_FABLEBrief[],MATCH("Totalkcal",Method_FABLEBrief[Criteria],0),2),IF(calc[[#This Row],[Method]]="Test",INDEX(Method_Test[],MATCH("Totalkcal",Method_Test[Criteria],0),2),""))</f>
        <v>3000</v>
      </c>
      <c r="F16">
        <f>IF(calc[[#This Row],[C1Source]]="FAO",SUMIFS(DataFoodConso[Total Kcal],DataFoodConso[ISO3],calc[[#This Row],[ISO3]]),"")</f>
        <v>3022</v>
      </c>
      <c r="G16" t="str">
        <f>IF(calc[[#This Row],[C1Value]]&gt;0,IF(calc[[#This Row],[C1Value]]&lt;=calc[[#This Row],[C1Threshold]],"No","Yes"),"nd")</f>
        <v>Yes</v>
      </c>
      <c r="H16" t="str">
        <f>IF(calc[[#This Row],[Method]]="FABLEBrief",INDEX(Method_FABLEBrief[],MATCH("RedMeatkcal",Method_FABLEBrief[Criteria],0),3),IF(calc[[#This Row],[Method]]="Test",INDEX(Method_Test[],MATCH("RedMeatkcal",Method_Test[Criteria],0),3),""))</f>
        <v>FAO</v>
      </c>
      <c r="I16">
        <f>IF(calc[[#This Row],[Method]]="FABLEBrief",INDEX(Method_FABLEBrief[],MATCH("RedMeatkcal",Method_FABLEBrief[Criteria],0),2),IF(calc[[#This Row],[Method]]="Test",INDEX(Method_Test[],MATCH("RedMeatkcal",Method_Test[Criteria],0),2),""))</f>
        <v>60</v>
      </c>
      <c r="J16">
        <f>IF(calc[[#This Row],[C2Source]]="FAO",SUMIFS(DataFoodConso[Red Meat],DataFoodConso[ISO3],calc[[#This Row],[ISO3]]),"")</f>
        <v>308</v>
      </c>
      <c r="K16" t="str">
        <f>IF(AND(calc[[#This Row],[C2Value]]&gt;0,calc[[#This Row],[C2Value]]&lt;=calc[[#This Row],[C2Threshold]]),"No","Yes")</f>
        <v>Yes</v>
      </c>
      <c r="L16" t="str">
        <f>IF(calc[[#This Row],[Method]]="FABLEBrief",INDEX(Method_FABLEBrief[],MATCH("LandRemovalPotential",Method_FABLEBrief[Criteria],0),3),IF(calc[[#This Row],[Method]]="Test",INDEX(Method_Test[],MATCH("LandRemovalPotential",Method_Test[Criteria],0),3),""))</f>
        <v>RoeNoAgri</v>
      </c>
      <c r="M16" s="3">
        <f>IF(calc[[#This Row],[Method]]="FABLEBrief",INDEX(Method_FABLEBrief[],MATCH("LandRemovalPotential",Method_FABLEBrief[Criteria],0),2),IF(calc[[#This Row],[Method]]="Test",INDEX(Method_Test[],MATCH("LandRemovalPotential",Method_Test[Criteria],0),2),""))</f>
        <v>0.19550000000000001</v>
      </c>
      <c r="N16" s="3">
        <f>IF(AND(calc[[#This Row],[C3Source]]="RoeNoAgri",calc[[#This Row],[C4Source]]="FAO"),SUMIFS(DataShLandRemPot[FAOSh_noagri],DataShLandRemPot[ISO3],calc[[#This Row],[ISO3]]),IF(AND(calc[[#This Row],[C3Source]]="RoeAgri",calc[[#This Row],[C4Source]]="FAO"),SUMIFS(DataShLandRemPot[FAOSh_withagri],DataShLandRemPot[ISO3],calc[[#This Row],[ISO3]]),IF(AND(calc[[#This Row],[C3Source]]="RoeNoAgri",calc[[#This Row],[C4Source]]="GHGI"),SUMIFS(DataShLandRemPot[GHGISh_noagri],DataShLandRemPot[ISO3],calc[[#This Row],[ISO3]]),IF(AND(calc[[#This Row],[C3Source]]="RoeAgri",calc[[#This Row],[C4Source]]="GHGI"),SUMIFS(DataShLandRemPot[GHGISh_wagri],DataShLandRemPot[ISO3],calc[[#This Row],[ISO3]]),""))))</f>
        <v>3.3095053807872872E-2</v>
      </c>
      <c r="O16" t="str">
        <f>IF(calc[[#This Row],[C3Value]]&lt;&gt;0,IF(calc[[#This Row],[C3Value]]&gt;=calc[[#This Row],[C3Threshold]],"Yes","No"),"nd")</f>
        <v>No</v>
      </c>
      <c r="P16" t="str">
        <f>IF(calc[[#This Row],[Method]]="FABLEBrief",INDEX(Method_FABLEBrief[],MATCH("LULUCFnegative",Method_FABLEBrief[Criteria],0),3),IF(calc[[#This Row],[Method]]="Test",INDEX(Method_Test[],MATCH("LULUCFnegative",Method_Test[Criteria],0),3),""))</f>
        <v>FAO</v>
      </c>
      <c r="Q16" s="25">
        <f>IF(calc[[#This Row],[Method]]="FABLEBrief",INDEX(Method_FABLEBrief[],MATCH("LULUCFnegative",Method_FABLEBrief[Criteria],0),2),IF(calc[[#This Row],[Method]]="Test",INDEX(Method_Test[],MATCH("LULUCFnegative",Method_Test[Criteria],0),2),""))</f>
        <v>0</v>
      </c>
      <c r="R16" s="29">
        <f>IF(calc[[#This Row],[C4Source]]="FAO",SUMIFS(DataGHGFAO[LULUCF_MtCO2e],DataGHGFAO[ISO3],calc[[#This Row],[ISO3]]),IF(calc[[#This Row],[C4Source]]="GHGI",SUMIFS(DataGHGI[MtCO2e],DataGHGI[Sector],"Land-Use Change and Forestry",DataGHGI[ISO3],calc[[#This Row],[ISO3]]),""))</f>
        <v>3.6587000000000001E-2</v>
      </c>
      <c r="S16" t="str">
        <f>IF(calc[[#This Row],[C4Value]]&lt;&gt;0,IF(calc[[#This Row],[C4Value]]&lt;calc[[#This Row],[C4Threshold]],"Yes","No"),"nd")</f>
        <v>No</v>
      </c>
      <c r="T16" t="str">
        <f>IF(calc[[#This Row],[Method]]="FABLEBrief",INDEX(Method_FABLEBrief[],MATCH("AFOLU",Method_FABLEBrief[Criteria],0),3),IF(calc[[#This Row],[Method]]="Test",INDEX(Method_Test[],MATCH("AFOLU",Method_Test[Criteria],0),3),""))</f>
        <v>FAO</v>
      </c>
      <c r="U16" s="25">
        <f>IF(calc[[#This Row],[Method]]="FABLEBrief",INDEX(Method_FABLEBrief[],MATCH("AFOLU",Method_FABLEBrief[Criteria],0),2),IF(calc[[#This Row],[Method]]="Test",INDEX(Method_Test[],MATCH("AFOLU",Method_Test[Criteria],0),2),""))</f>
        <v>0</v>
      </c>
      <c r="V16" s="25">
        <f>IF(calc[[#This Row],[C5Source]]="FAO",SUMIFS(DataGHGFAO[AFOLU_MtCO2e],DataGHGFAO[ISO3],calc[[#This Row],[ISO3]]),IF(calc[[#This Row],[C5Source]]="GHGI",SUMIFS(DataGHGI[MtCO2e],DataGHGI[Sector],"Land-Use Change and Forestry",DataGHGI[ISO3],calc[[#This Row],[ISO3]])+SUMIFS(DataGHGI[MtCO2e],DataGHGI[Sector],"Agriculture",DataGHGI[ISO3],calc[[#This Row],[ISO3]]),""))</f>
        <v>1.8175939000000001</v>
      </c>
      <c r="W16" t="str">
        <f>IF(calc[[#This Row],[C5Value]]&lt;&gt;0,IF(calc[[#This Row],[C5Value]]&lt;calc[[#This Row],[C5Threshold]],"No","Yes"),"nd")</f>
        <v>Yes</v>
      </c>
      <c r="X16" s="60" t="str">
        <f>IF(AND(calc[[#This Row],[C1Outcome]]="NO",calc[[#This Row],[C2Outcome]]="NO"),IF(calc[[#This Row],[C3Outcome]]="YES","Profile5","Profile6"),IF(calc[[#This Row],[C3Outcome]]="No","Profile4",IF(calc[[#This Row],[C4Outcome]]="YES",IF(calc[[#This Row],[C5Outcome]]="YES","Profile1","Profile2"),"Profile3")))</f>
        <v>Profile4</v>
      </c>
      <c r="Y16" s="44" t="str">
        <f>IF(OR(calc[[#This Row],[C1Outcome]]="nd",calc[[#This Row],[C3Outcome]]="nd",calc[[#This Row],[C5Outcome]]="nd"),"",calc[[#This Row],[PROFILE_pre]])</f>
        <v>Profile4</v>
      </c>
      <c r="Z16" s="62">
        <f>SUMIFS(DataGHGFAO[LULUCF_MtCO2e],DataGHGFAO[ISO3],calc[[#This Row],[ISO3]])</f>
        <v>3.6587000000000001E-2</v>
      </c>
      <c r="AA16" s="62">
        <f>SUMIFS(DataGHGFAO[Crop_MtCO2e],DataGHGFAO[ISO3],calc[[#This Row],[ISO3]])</f>
        <v>0.62699970000000005</v>
      </c>
      <c r="AB16" s="62">
        <f>SUMIFS(DataGHGFAO[Livestock_MtCO2e],DataGHGFAO[ISO3],calc[[#This Row],[ISO3]])</f>
        <v>1.1540072000000001</v>
      </c>
      <c r="AC16" s="62">
        <f>SUMIFS(DataGHGFAO[AFOLU_MtCO2e],DataGHGFAO[ISO3],calc[[#This Row],[ISO3]])</f>
        <v>1.8175939000000001</v>
      </c>
    </row>
    <row r="17" spans="1:29">
      <c r="A17" t="s">
        <v>409</v>
      </c>
      <c r="B17" t="s">
        <v>410</v>
      </c>
      <c r="C17" t="str">
        <f>INDEX(SelectionMethod[],MATCH("x",SelectionMethod[Selection],0),2)</f>
        <v>FABLEBrief</v>
      </c>
      <c r="D17" t="str">
        <f>IF(calc[[#This Row],[Method]]="FABLEBrief",INDEX(Method_FABLEBrief[],MATCH("Totalkcal",Method_FABLEBrief[Criteria],0),3),IF(calc[[#This Row],[Method]]="Test",INDEX(Method_Test[],MATCH("Totalkcal",Method_Test[Criteria],0),3),""))</f>
        <v>FAO</v>
      </c>
      <c r="E17">
        <f>IF(calc[[#This Row],[Method]]="FABLEBrief",INDEX(Method_FABLEBrief[],MATCH("Totalkcal",Method_FABLEBrief[Criteria],0),2),IF(calc[[#This Row],[Method]]="Test",INDEX(Method_Test[],MATCH("Totalkcal",Method_Test[Criteria],0),2),""))</f>
        <v>3000</v>
      </c>
      <c r="F17">
        <f>IF(calc[[#This Row],[C1Source]]="FAO",SUMIFS(DataFoodConso[Total Kcal],DataFoodConso[ISO3],calc[[#This Row],[ISO3]]),"")</f>
        <v>0</v>
      </c>
      <c r="G17" t="str">
        <f>IF(calc[[#This Row],[C1Value]]&gt;0,IF(calc[[#This Row],[C1Value]]&lt;=calc[[#This Row],[C1Threshold]],"No","Yes"),"nd")</f>
        <v>nd</v>
      </c>
      <c r="H17" t="str">
        <f>IF(calc[[#This Row],[Method]]="FABLEBrief",INDEX(Method_FABLEBrief[],MATCH("RedMeatkcal",Method_FABLEBrief[Criteria],0),3),IF(calc[[#This Row],[Method]]="Test",INDEX(Method_Test[],MATCH("RedMeatkcal",Method_Test[Criteria],0),3),""))</f>
        <v>FAO</v>
      </c>
      <c r="I17">
        <f>IF(calc[[#This Row],[Method]]="FABLEBrief",INDEX(Method_FABLEBrief[],MATCH("RedMeatkcal",Method_FABLEBrief[Criteria],0),2),IF(calc[[#This Row],[Method]]="Test",INDEX(Method_Test[],MATCH("RedMeatkcal",Method_Test[Criteria],0),2),""))</f>
        <v>60</v>
      </c>
      <c r="J17">
        <f>IF(calc[[#This Row],[C2Source]]="FAO",SUMIFS(DataFoodConso[Red Meat],DataFoodConso[ISO3],calc[[#This Row],[ISO3]]),"")</f>
        <v>0</v>
      </c>
      <c r="K17" t="str">
        <f>IF(AND(calc[[#This Row],[C2Value]]&gt;0,calc[[#This Row],[C2Value]]&lt;=calc[[#This Row],[C2Threshold]]),"No","Yes")</f>
        <v>Yes</v>
      </c>
      <c r="L17" t="str">
        <f>IF(calc[[#This Row],[Method]]="FABLEBrief",INDEX(Method_FABLEBrief[],MATCH("LandRemovalPotential",Method_FABLEBrief[Criteria],0),3),IF(calc[[#This Row],[Method]]="Test",INDEX(Method_Test[],MATCH("LandRemovalPotential",Method_Test[Criteria],0),3),""))</f>
        <v>RoeNoAgri</v>
      </c>
      <c r="M17" s="3">
        <f>IF(calc[[#This Row],[Method]]="FABLEBrief",INDEX(Method_FABLEBrief[],MATCH("LandRemovalPotential",Method_FABLEBrief[Criteria],0),2),IF(calc[[#This Row],[Method]]="Test",INDEX(Method_Test[],MATCH("LandRemovalPotential",Method_Test[Criteria],0),2),""))</f>
        <v>0.19550000000000001</v>
      </c>
      <c r="N17" s="3">
        <f>IF(AND(calc[[#This Row],[C3Source]]="RoeNoAgri",calc[[#This Row],[C4Source]]="FAO"),SUMIFS(DataShLandRemPot[FAOSh_noagri],DataShLandRemPot[ISO3],calc[[#This Row],[ISO3]]),IF(AND(calc[[#This Row],[C3Source]]="RoeAgri",calc[[#This Row],[C4Source]]="FAO"),SUMIFS(DataShLandRemPot[FAOSh_withagri],DataShLandRemPot[ISO3],calc[[#This Row],[ISO3]]),IF(AND(calc[[#This Row],[C3Source]]="RoeNoAgri",calc[[#This Row],[C4Source]]="GHGI"),SUMIFS(DataShLandRemPot[GHGISh_noagri],DataShLandRemPot[ISO3],calc[[#This Row],[ISO3]]),IF(AND(calc[[#This Row],[C3Source]]="RoeAgri",calc[[#This Row],[C4Source]]="GHGI"),SUMIFS(DataShLandRemPot[GHGISh_wagri],DataShLandRemPot[ISO3],calc[[#This Row],[ISO3]]),""))))</f>
        <v>0</v>
      </c>
      <c r="O17" t="str">
        <f>IF(calc[[#This Row],[C3Value]]&lt;&gt;0,IF(calc[[#This Row],[C3Value]]&gt;=calc[[#This Row],[C3Threshold]],"Yes","No"),"nd")</f>
        <v>nd</v>
      </c>
      <c r="P17" t="str">
        <f>IF(calc[[#This Row],[Method]]="FABLEBrief",INDEX(Method_FABLEBrief[],MATCH("LULUCFnegative",Method_FABLEBrief[Criteria],0),3),IF(calc[[#This Row],[Method]]="Test",INDEX(Method_Test[],MATCH("LULUCFnegative",Method_Test[Criteria],0),3),""))</f>
        <v>FAO</v>
      </c>
      <c r="Q17" s="25">
        <f>IF(calc[[#This Row],[Method]]="FABLEBrief",INDEX(Method_FABLEBrief[],MATCH("LULUCFnegative",Method_FABLEBrief[Criteria],0),2),IF(calc[[#This Row],[Method]]="Test",INDEX(Method_Test[],MATCH("LULUCFnegative",Method_Test[Criteria],0),2),""))</f>
        <v>0</v>
      </c>
      <c r="R17" s="29">
        <f>IF(calc[[#This Row],[C4Source]]="FAO",SUMIFS(DataGHGFAO[LULUCF_MtCO2e],DataGHGFAO[ISO3],calc[[#This Row],[ISO3]]),IF(calc[[#This Row],[C4Source]]="GHGI",SUMIFS(DataGHGI[MtCO2e],DataGHGI[Sector],"Land-Use Change and Forestry",DataGHGI[ISO3],calc[[#This Row],[ISO3]]),""))</f>
        <v>0</v>
      </c>
      <c r="S17" t="str">
        <f>IF(calc[[#This Row],[C4Value]]&lt;&gt;0,IF(calc[[#This Row],[C4Value]]&lt;calc[[#This Row],[C4Threshold]],"Yes","No"),"nd")</f>
        <v>nd</v>
      </c>
      <c r="T17" t="str">
        <f>IF(calc[[#This Row],[Method]]="FABLEBrief",INDEX(Method_FABLEBrief[],MATCH("AFOLU",Method_FABLEBrief[Criteria],0),3),IF(calc[[#This Row],[Method]]="Test",INDEX(Method_Test[],MATCH("AFOLU",Method_Test[Criteria],0),3),""))</f>
        <v>FAO</v>
      </c>
      <c r="U17" s="25">
        <f>IF(calc[[#This Row],[Method]]="FABLEBrief",INDEX(Method_FABLEBrief[],MATCH("AFOLU",Method_FABLEBrief[Criteria],0),2),IF(calc[[#This Row],[Method]]="Test",INDEX(Method_Test[],MATCH("AFOLU",Method_Test[Criteria],0),2),""))</f>
        <v>0</v>
      </c>
      <c r="V17" s="25">
        <f>IF(calc[[#This Row],[C5Source]]="FAO",SUMIFS(DataGHGFAO[AFOLU_MtCO2e],DataGHGFAO[ISO3],calc[[#This Row],[ISO3]]),IF(calc[[#This Row],[C5Source]]="GHGI",SUMIFS(DataGHGI[MtCO2e],DataGHGI[Sector],"Land-Use Change and Forestry",DataGHGI[ISO3],calc[[#This Row],[ISO3]])+SUMIFS(DataGHGI[MtCO2e],DataGHGI[Sector],"Agriculture",DataGHGI[ISO3],calc[[#This Row],[ISO3]]),""))</f>
        <v>0</v>
      </c>
      <c r="W17" t="str">
        <f>IF(calc[[#This Row],[C5Value]]&lt;&gt;0,IF(calc[[#This Row],[C5Value]]&lt;calc[[#This Row],[C5Threshold]],"No","Yes"),"nd")</f>
        <v>nd</v>
      </c>
      <c r="X17" s="60" t="str">
        <f>IF(AND(calc[[#This Row],[C1Outcome]]="NO",calc[[#This Row],[C2Outcome]]="NO"),IF(calc[[#This Row],[C3Outcome]]="YES","Profile5","Profile6"),IF(calc[[#This Row],[C3Outcome]]="No","Profile4",IF(calc[[#This Row],[C4Outcome]]="YES",IF(calc[[#This Row],[C5Outcome]]="YES","Profile1","Profile2"),"Profile3")))</f>
        <v>Profile3</v>
      </c>
      <c r="Y17" s="44" t="str">
        <f>IF(OR(calc[[#This Row],[C1Outcome]]="nd",calc[[#This Row],[C3Outcome]]="nd",calc[[#This Row],[C5Outcome]]="nd"),"",calc[[#This Row],[PROFILE_pre]])</f>
        <v/>
      </c>
      <c r="Z17" s="62">
        <f>SUMIFS(DataGHGFAO[LULUCF_MtCO2e],DataGHGFAO[ISO3],calc[[#This Row],[ISO3]])</f>
        <v>0</v>
      </c>
      <c r="AA17" s="62">
        <f>SUMIFS(DataGHGFAO[Crop_MtCO2e],DataGHGFAO[ISO3],calc[[#This Row],[ISO3]])</f>
        <v>0</v>
      </c>
      <c r="AB17" s="62">
        <f>SUMIFS(DataGHGFAO[Livestock_MtCO2e],DataGHGFAO[ISO3],calc[[#This Row],[ISO3]])</f>
        <v>0</v>
      </c>
      <c r="AC17" s="62">
        <f>SUMIFS(DataGHGFAO[AFOLU_MtCO2e],DataGHGFAO[ISO3],calc[[#This Row],[ISO3]])</f>
        <v>0</v>
      </c>
    </row>
    <row r="18" spans="1:29">
      <c r="A18" t="s">
        <v>219</v>
      </c>
      <c r="B18" t="s">
        <v>220</v>
      </c>
      <c r="C18" t="str">
        <f>INDEX(SelectionMethod[],MATCH("x",SelectionMethod[Selection],0),2)</f>
        <v>FABLEBrief</v>
      </c>
      <c r="D18" t="str">
        <f>IF(calc[[#This Row],[Method]]="FABLEBrief",INDEX(Method_FABLEBrief[],MATCH("Totalkcal",Method_FABLEBrief[Criteria],0),3),IF(calc[[#This Row],[Method]]="Test",INDEX(Method_Test[],MATCH("Totalkcal",Method_Test[Criteria],0),3),""))</f>
        <v>FAO</v>
      </c>
      <c r="E18">
        <f>IF(calc[[#This Row],[Method]]="FABLEBrief",INDEX(Method_FABLEBrief[],MATCH("Totalkcal",Method_FABLEBrief[Criteria],0),2),IF(calc[[#This Row],[Method]]="Test",INDEX(Method_Test[],MATCH("Totalkcal",Method_Test[Criteria],0),2),""))</f>
        <v>3000</v>
      </c>
      <c r="F18">
        <f>IF(calc[[#This Row],[C1Source]]="FAO",SUMIFS(DataFoodConso[Total Kcal],DataFoodConso[ISO3],calc[[#This Row],[ISO3]]),"")</f>
        <v>3417</v>
      </c>
      <c r="G18" t="str">
        <f>IF(calc[[#This Row],[C1Value]]&gt;0,IF(calc[[#This Row],[C1Value]]&lt;=calc[[#This Row],[C1Threshold]],"No","Yes"),"nd")</f>
        <v>Yes</v>
      </c>
      <c r="H18" t="str">
        <f>IF(calc[[#This Row],[Method]]="FABLEBrief",INDEX(Method_FABLEBrief[],MATCH("RedMeatkcal",Method_FABLEBrief[Criteria],0),3),IF(calc[[#This Row],[Method]]="Test",INDEX(Method_Test[],MATCH("RedMeatkcal",Method_Test[Criteria],0),3),""))</f>
        <v>FAO</v>
      </c>
      <c r="I18">
        <f>IF(calc[[#This Row],[Method]]="FABLEBrief",INDEX(Method_FABLEBrief[],MATCH("RedMeatkcal",Method_FABLEBrief[Criteria],0),2),IF(calc[[#This Row],[Method]]="Test",INDEX(Method_Test[],MATCH("RedMeatkcal",Method_Test[Criteria],0),2),""))</f>
        <v>60</v>
      </c>
      <c r="J18">
        <f>IF(calc[[#This Row],[C2Source]]="FAO",SUMIFS(DataFoodConso[Red Meat],DataFoodConso[ISO3],calc[[#This Row],[ISO3]]),"")</f>
        <v>282</v>
      </c>
      <c r="K18" s="41" t="str">
        <f>IF(AND(calc[[#This Row],[C2Value]]&gt;0,calc[[#This Row],[C2Value]]&lt;=calc[[#This Row],[C2Threshold]]),"No","Yes")</f>
        <v>Yes</v>
      </c>
      <c r="L18" t="str">
        <f>IF(calc[[#This Row],[Method]]="FABLEBrief",INDEX(Method_FABLEBrief[],MATCH("LandRemovalPotential",Method_FABLEBrief[Criteria],0),3),IF(calc[[#This Row],[Method]]="Test",INDEX(Method_Test[],MATCH("LandRemovalPotential",Method_Test[Criteria],0),3),""))</f>
        <v>RoeNoAgri</v>
      </c>
      <c r="M18" s="3">
        <f>IF(calc[[#This Row],[Method]]="FABLEBrief",INDEX(Method_FABLEBrief[],MATCH("LandRemovalPotential",Method_FABLEBrief[Criteria],0),2),IF(calc[[#This Row],[Method]]="Test",INDEX(Method_Test[],MATCH("LandRemovalPotential",Method_Test[Criteria],0),2),""))</f>
        <v>0.19550000000000001</v>
      </c>
      <c r="N18" s="3">
        <f>IF(AND(calc[[#This Row],[C3Source]]="RoeNoAgri",calc[[#This Row],[C4Source]]="FAO"),SUMIFS(DataShLandRemPot[FAOSh_noagri],DataShLandRemPot[ISO3],calc[[#This Row],[ISO3]]),IF(AND(calc[[#This Row],[C3Source]]="RoeAgri",calc[[#This Row],[C4Source]]="FAO"),SUMIFS(DataShLandRemPot[FAOSh_withagri],DataShLandRemPot[ISO3],calc[[#This Row],[ISO3]]),IF(AND(calc[[#This Row],[C3Source]]="RoeNoAgri",calc[[#This Row],[C4Source]]="GHGI"),SUMIFS(DataShLandRemPot[GHGISh_noagri],DataShLandRemPot[ISO3],calc[[#This Row],[ISO3]]),IF(AND(calc[[#This Row],[C3Source]]="RoeAgri",calc[[#This Row],[C4Source]]="GHGI"),SUMIFS(DataShLandRemPot[GHGISh_wagri],DataShLandRemPot[ISO3],calc[[#This Row],[ISO3]]),""))))</f>
        <v>0.20719181623836339</v>
      </c>
      <c r="O18" t="str">
        <f>IF(calc[[#This Row],[C3Value]]&lt;&gt;0,IF(calc[[#This Row],[C3Value]]&gt;=calc[[#This Row],[C3Threshold]],"Yes","No"),"nd")</f>
        <v>Yes</v>
      </c>
      <c r="P18" t="str">
        <f>IF(calc[[#This Row],[Method]]="FABLEBrief",INDEX(Method_FABLEBrief[],MATCH("LULUCFnegative",Method_FABLEBrief[Criteria],0),3),IF(calc[[#This Row],[Method]]="Test",INDEX(Method_Test[],MATCH("LULUCFnegative",Method_Test[Criteria],0),3),""))</f>
        <v>FAO</v>
      </c>
      <c r="Q18" s="25">
        <f>IF(calc[[#This Row],[Method]]="FABLEBrief",INDEX(Method_FABLEBrief[],MATCH("LULUCFnegative",Method_FABLEBrief[Criteria],0),2),IF(calc[[#This Row],[Method]]="Test",INDEX(Method_Test[],MATCH("LULUCFnegative",Method_Test[Criteria],0),2),""))</f>
        <v>0</v>
      </c>
      <c r="R18" s="29">
        <f>IF(calc[[#This Row],[C4Source]]="FAO",SUMIFS(DataGHGFAO[LULUCF_MtCO2e],DataGHGFAO[ISO3],calc[[#This Row],[ISO3]]),IF(calc[[#This Row],[C4Source]]="GHGI",SUMIFS(DataGHGI[MtCO2e],DataGHGI[Sector],"Land-Use Change and Forestry",DataGHGI[ISO3],calc[[#This Row],[ISO3]]),""))</f>
        <v>22.500866300000002</v>
      </c>
      <c r="S18" t="str">
        <f>IF(calc[[#This Row],[C4Value]]&lt;&gt;0,IF(calc[[#This Row],[C4Value]]&lt;calc[[#This Row],[C4Threshold]],"Yes","No"),"nd")</f>
        <v>No</v>
      </c>
      <c r="T18" t="str">
        <f>IF(calc[[#This Row],[Method]]="FABLEBrief",INDEX(Method_FABLEBrief[],MATCH("AFOLU",Method_FABLEBrief[Criteria],0),3),IF(calc[[#This Row],[Method]]="Test",INDEX(Method_Test[],MATCH("AFOLU",Method_Test[Criteria],0),3),""))</f>
        <v>FAO</v>
      </c>
      <c r="U18" s="25">
        <f>IF(calc[[#This Row],[Method]]="FABLEBrief",INDEX(Method_FABLEBrief[],MATCH("AFOLU",Method_FABLEBrief[Criteria],0),2),IF(calc[[#This Row],[Method]]="Test",INDEX(Method_Test[],MATCH("AFOLU",Method_Test[Criteria],0),2),""))</f>
        <v>0</v>
      </c>
      <c r="V18" s="25">
        <f>IF(calc[[#This Row],[C5Source]]="FAO",SUMIFS(DataGHGFAO[AFOLU_MtCO2e],DataGHGFAO[ISO3],calc[[#This Row],[ISO3]]),IF(calc[[#This Row],[C5Source]]="GHGI",SUMIFS(DataGHGI[MtCO2e],DataGHGI[Sector],"Land-Use Change and Forestry",DataGHGI[ISO3],calc[[#This Row],[ISO3]])+SUMIFS(DataGHGI[MtCO2e],DataGHGI[Sector],"Agriculture",DataGHGI[ISO3],calc[[#This Row],[ISO3]]),""))</f>
        <v>151.2138989</v>
      </c>
      <c r="W18" t="str">
        <f>IF(calc[[#This Row],[C5Value]]&lt;&gt;0,IF(calc[[#This Row],[C5Value]]&lt;calc[[#This Row],[C5Threshold]],"No","Yes"),"nd")</f>
        <v>Yes</v>
      </c>
      <c r="X18" s="60" t="str">
        <f>IF(AND(calc[[#This Row],[C1Outcome]]="NO",calc[[#This Row],[C2Outcome]]="NO"),IF(calc[[#This Row],[C3Outcome]]="YES","Profile5","Profile6"),IF(calc[[#This Row],[C3Outcome]]="No","Profile4",IF(calc[[#This Row],[C4Outcome]]="YES",IF(calc[[#This Row],[C5Outcome]]="YES","Profile1","Profile2"),"Profile3")))</f>
        <v>Profile3</v>
      </c>
      <c r="Y18" s="44" t="str">
        <f>IF(OR(calc[[#This Row],[C1Outcome]]="nd",calc[[#This Row],[C3Outcome]]="nd",calc[[#This Row],[C5Outcome]]="nd"),"",calc[[#This Row],[PROFILE_pre]])</f>
        <v>Profile3</v>
      </c>
      <c r="Z18" s="62">
        <f>SUMIFS(DataGHGFAO[LULUCF_MtCO2e],DataGHGFAO[ISO3],calc[[#This Row],[ISO3]])</f>
        <v>22.500866300000002</v>
      </c>
      <c r="AA18" s="62">
        <f>SUMIFS(DataGHGFAO[Crop_MtCO2e],DataGHGFAO[ISO3],calc[[#This Row],[ISO3]])</f>
        <v>42.18615920000002</v>
      </c>
      <c r="AB18" s="62">
        <f>SUMIFS(DataGHGFAO[Livestock_MtCO2e],DataGHGFAO[ISO3],calc[[#This Row],[ISO3]])</f>
        <v>86.526873399999999</v>
      </c>
      <c r="AC18" s="62">
        <f>SUMIFS(DataGHGFAO[AFOLU_MtCO2e],DataGHGFAO[ISO3],calc[[#This Row],[ISO3]])</f>
        <v>151.2138989</v>
      </c>
    </row>
    <row r="19" spans="1:29">
      <c r="A19" t="s">
        <v>141</v>
      </c>
      <c r="B19" t="s">
        <v>142</v>
      </c>
      <c r="C19" t="str">
        <f>INDEX(SelectionMethod[],MATCH("x",SelectionMethod[Selection],0),2)</f>
        <v>FABLEBrief</v>
      </c>
      <c r="D19" t="str">
        <f>IF(calc[[#This Row],[Method]]="FABLEBrief",INDEX(Method_FABLEBrief[],MATCH("Totalkcal",Method_FABLEBrief[Criteria],0),3),IF(calc[[#This Row],[Method]]="Test",INDEX(Method_Test[],MATCH("Totalkcal",Method_Test[Criteria],0),3),""))</f>
        <v>FAO</v>
      </c>
      <c r="E19">
        <f>IF(calc[[#This Row],[Method]]="FABLEBrief",INDEX(Method_FABLEBrief[],MATCH("Totalkcal",Method_FABLEBrief[Criteria],0),2),IF(calc[[#This Row],[Method]]="Test",INDEX(Method_Test[],MATCH("Totalkcal",Method_Test[Criteria],0),2),""))</f>
        <v>3000</v>
      </c>
      <c r="F19">
        <f>IF(calc[[#This Row],[C1Source]]="FAO",SUMIFS(DataFoodConso[Total Kcal],DataFoodConso[ISO3],calc[[#This Row],[ISO3]]),"")</f>
        <v>3691</v>
      </c>
      <c r="G19" t="str">
        <f>IF(calc[[#This Row],[C1Value]]&gt;0,IF(calc[[#This Row],[C1Value]]&lt;=calc[[#This Row],[C1Threshold]],"No","Yes"),"nd")</f>
        <v>Yes</v>
      </c>
      <c r="H19" t="str">
        <f>IF(calc[[#This Row],[Method]]="FABLEBrief",INDEX(Method_FABLEBrief[],MATCH("RedMeatkcal",Method_FABLEBrief[Criteria],0),3),IF(calc[[#This Row],[Method]]="Test",INDEX(Method_Test[],MATCH("RedMeatkcal",Method_Test[Criteria],0),3),""))</f>
        <v>FAO</v>
      </c>
      <c r="I19">
        <f>IF(calc[[#This Row],[Method]]="FABLEBrief",INDEX(Method_FABLEBrief[],MATCH("RedMeatkcal",Method_FABLEBrief[Criteria],0),2),IF(calc[[#This Row],[Method]]="Test",INDEX(Method_Test[],MATCH("RedMeatkcal",Method_Test[Criteria],0),2),""))</f>
        <v>60</v>
      </c>
      <c r="J19">
        <f>IF(calc[[#This Row],[C2Source]]="FAO",SUMIFS(DataFoodConso[Red Meat],DataFoodConso[ISO3],calc[[#This Row],[ISO3]]),"")</f>
        <v>286</v>
      </c>
      <c r="K19" t="str">
        <f>IF(AND(calc[[#This Row],[C2Value]]&gt;0,calc[[#This Row],[C2Value]]&lt;=calc[[#This Row],[C2Threshold]]),"No","Yes")</f>
        <v>Yes</v>
      </c>
      <c r="L19" t="str">
        <f>IF(calc[[#This Row],[Method]]="FABLEBrief",INDEX(Method_FABLEBrief[],MATCH("LandRemovalPotential",Method_FABLEBrief[Criteria],0),3),IF(calc[[#This Row],[Method]]="Test",INDEX(Method_Test[],MATCH("LandRemovalPotential",Method_Test[Criteria],0),3),""))</f>
        <v>RoeNoAgri</v>
      </c>
      <c r="M19" s="3">
        <f>IF(calc[[#This Row],[Method]]="FABLEBrief",INDEX(Method_FABLEBrief[],MATCH("LandRemovalPotential",Method_FABLEBrief[Criteria],0),2),IF(calc[[#This Row],[Method]]="Test",INDEX(Method_Test[],MATCH("LandRemovalPotential",Method_Test[Criteria],0),2),""))</f>
        <v>0.19550000000000001</v>
      </c>
      <c r="N19" s="3">
        <f>IF(AND(calc[[#This Row],[C3Source]]="RoeNoAgri",calc[[#This Row],[C4Source]]="FAO"),SUMIFS(DataShLandRemPot[FAOSh_noagri],DataShLandRemPot[ISO3],calc[[#This Row],[ISO3]]),IF(AND(calc[[#This Row],[C3Source]]="RoeAgri",calc[[#This Row],[C4Source]]="FAO"),SUMIFS(DataShLandRemPot[FAOSh_withagri],DataShLandRemPot[ISO3],calc[[#This Row],[ISO3]]),IF(AND(calc[[#This Row],[C3Source]]="RoeNoAgri",calc[[#This Row],[C4Source]]="GHGI"),SUMIFS(DataShLandRemPot[GHGISh_noagri],DataShLandRemPot[ISO3],calc[[#This Row],[ISO3]]),IF(AND(calc[[#This Row],[C3Source]]="RoeAgri",calc[[#This Row],[C4Source]]="GHGI"),SUMIFS(DataShLandRemPot[GHGISh_wagri],DataShLandRemPot[ISO3],calc[[#This Row],[ISO3]]),""))))</f>
        <v>8.3032079354628877E-2</v>
      </c>
      <c r="O19" t="str">
        <f>IF(calc[[#This Row],[C3Value]]&lt;&gt;0,IF(calc[[#This Row],[C3Value]]&gt;=calc[[#This Row],[C3Threshold]],"Yes","No"),"nd")</f>
        <v>No</v>
      </c>
      <c r="P19" t="str">
        <f>IF(calc[[#This Row],[Method]]="FABLEBrief",INDEX(Method_FABLEBrief[],MATCH("LULUCFnegative",Method_FABLEBrief[Criteria],0),3),IF(calc[[#This Row],[Method]]="Test",INDEX(Method_Test[],MATCH("LULUCFnegative",Method_Test[Criteria],0),3),""))</f>
        <v>FAO</v>
      </c>
      <c r="Q19" s="25">
        <f>IF(calc[[#This Row],[Method]]="FABLEBrief",INDEX(Method_FABLEBrief[],MATCH("LULUCFnegative",Method_FABLEBrief[Criteria],0),2),IF(calc[[#This Row],[Method]]="Test",INDEX(Method_Test[],MATCH("LULUCFnegative",Method_Test[Criteria],0),2),""))</f>
        <v>0</v>
      </c>
      <c r="R19" s="29">
        <f>IF(calc[[#This Row],[C4Source]]="FAO",SUMIFS(DataGHGFAO[LULUCF_MtCO2e],DataGHGFAO[ISO3],calc[[#This Row],[ISO3]]),IF(calc[[#This Row],[C4Source]]="GHGI",SUMIFS(DataGHGI[MtCO2e],DataGHGI[Sector],"Land-Use Change and Forestry",DataGHGI[ISO3],calc[[#This Row],[ISO3]]),""))</f>
        <v>-7.1223501999999996</v>
      </c>
      <c r="S19" t="str">
        <f>IF(calc[[#This Row],[C4Value]]&lt;&gt;0,IF(calc[[#This Row],[C4Value]]&lt;calc[[#This Row],[C4Threshold]],"Yes","No"),"nd")</f>
        <v>Yes</v>
      </c>
      <c r="T19" t="str">
        <f>IF(calc[[#This Row],[Method]]="FABLEBrief",INDEX(Method_FABLEBrief[],MATCH("AFOLU",Method_FABLEBrief[Criteria],0),3),IF(calc[[#This Row],[Method]]="Test",INDEX(Method_Test[],MATCH("AFOLU",Method_Test[Criteria],0),3),""))</f>
        <v>FAO</v>
      </c>
      <c r="U19" s="25">
        <f>IF(calc[[#This Row],[Method]]="FABLEBrief",INDEX(Method_FABLEBrief[],MATCH("AFOLU",Method_FABLEBrief[Criteria],0),2),IF(calc[[#This Row],[Method]]="Test",INDEX(Method_Test[],MATCH("AFOLU",Method_Test[Criteria],0),2),""))</f>
        <v>0</v>
      </c>
      <c r="V19" s="25">
        <f>IF(calc[[#This Row],[C5Source]]="FAO",SUMIFS(DataGHGFAO[AFOLU_MtCO2e],DataGHGFAO[ISO3],calc[[#This Row],[ISO3]]),IF(calc[[#This Row],[C5Source]]="GHGI",SUMIFS(DataGHGI[MtCO2e],DataGHGI[Sector],"Land-Use Change and Forestry",DataGHGI[ISO3],calc[[#This Row],[ISO3]])+SUMIFS(DataGHGI[MtCO2e],DataGHGI[Sector],"Agriculture",DataGHGI[ISO3],calc[[#This Row],[ISO3]]),""))</f>
        <v>0.35747109999999999</v>
      </c>
      <c r="W19" t="str">
        <f>IF(calc[[#This Row],[C5Value]]&lt;&gt;0,IF(calc[[#This Row],[C5Value]]&lt;calc[[#This Row],[C5Threshold]],"No","Yes"),"nd")</f>
        <v>Yes</v>
      </c>
      <c r="X19" s="60" t="str">
        <f>IF(AND(calc[[#This Row],[C1Outcome]]="NO",calc[[#This Row],[C2Outcome]]="NO"),IF(calc[[#This Row],[C3Outcome]]="YES","Profile5","Profile6"),IF(calc[[#This Row],[C3Outcome]]="No","Profile4",IF(calc[[#This Row],[C4Outcome]]="YES",IF(calc[[#This Row],[C5Outcome]]="YES","Profile1","Profile2"),"Profile3")))</f>
        <v>Profile4</v>
      </c>
      <c r="Y19" s="44" t="str">
        <f>IF(OR(calc[[#This Row],[C1Outcome]]="nd",calc[[#This Row],[C3Outcome]]="nd",calc[[#This Row],[C5Outcome]]="nd"),"",calc[[#This Row],[PROFILE_pre]])</f>
        <v>Profile4</v>
      </c>
      <c r="Z19" s="62">
        <f>SUMIFS(DataGHGFAO[LULUCF_MtCO2e],DataGHGFAO[ISO3],calc[[#This Row],[ISO3]])</f>
        <v>-7.1223501999999996</v>
      </c>
      <c r="AA19" s="62">
        <f>SUMIFS(DataGHGFAO[Crop_MtCO2e],DataGHGFAO[ISO3],calc[[#This Row],[ISO3]])</f>
        <v>0.98898199999999914</v>
      </c>
      <c r="AB19" s="62">
        <f>SUMIFS(DataGHGFAO[Livestock_MtCO2e],DataGHGFAO[ISO3],calc[[#This Row],[ISO3]])</f>
        <v>6.4908393000000002</v>
      </c>
      <c r="AC19" s="62">
        <f>SUMIFS(DataGHGFAO[AFOLU_MtCO2e],DataGHGFAO[ISO3],calc[[#This Row],[ISO3]])</f>
        <v>0.35747109999999999</v>
      </c>
    </row>
    <row r="20" spans="1:29">
      <c r="A20" t="s">
        <v>411</v>
      </c>
      <c r="B20" t="s">
        <v>412</v>
      </c>
      <c r="C20" t="str">
        <f>INDEX(SelectionMethod[],MATCH("x",SelectionMethod[Selection],0),2)</f>
        <v>FABLEBrief</v>
      </c>
      <c r="D20" t="str">
        <f>IF(calc[[#This Row],[Method]]="FABLEBrief",INDEX(Method_FABLEBrief[],MATCH("Totalkcal",Method_FABLEBrief[Criteria],0),3),IF(calc[[#This Row],[Method]]="Test",INDEX(Method_Test[],MATCH("Totalkcal",Method_Test[Criteria],0),3),""))</f>
        <v>FAO</v>
      </c>
      <c r="E20">
        <f>IF(calc[[#This Row],[Method]]="FABLEBrief",INDEX(Method_FABLEBrief[],MATCH("Totalkcal",Method_FABLEBrief[Criteria],0),2),IF(calc[[#This Row],[Method]]="Test",INDEX(Method_Test[],MATCH("Totalkcal",Method_Test[Criteria],0),2),""))</f>
        <v>3000</v>
      </c>
      <c r="F20">
        <f>IF(calc[[#This Row],[C1Source]]="FAO",SUMIFS(DataFoodConso[Total Kcal],DataFoodConso[ISO3],calc[[#This Row],[ISO3]]),"")</f>
        <v>3154</v>
      </c>
      <c r="G20" t="str">
        <f>IF(calc[[#This Row],[C1Value]]&gt;0,IF(calc[[#This Row],[C1Value]]&lt;=calc[[#This Row],[C1Threshold]],"No","Yes"),"nd")</f>
        <v>Yes</v>
      </c>
      <c r="H20" t="str">
        <f>IF(calc[[#This Row],[Method]]="FABLEBrief",INDEX(Method_FABLEBrief[],MATCH("RedMeatkcal",Method_FABLEBrief[Criteria],0),3),IF(calc[[#This Row],[Method]]="Test",INDEX(Method_Test[],MATCH("RedMeatkcal",Method_Test[Criteria],0),3),""))</f>
        <v>FAO</v>
      </c>
      <c r="I20">
        <f>IF(calc[[#This Row],[Method]]="FABLEBrief",INDEX(Method_FABLEBrief[],MATCH("RedMeatkcal",Method_FABLEBrief[Criteria],0),2),IF(calc[[#This Row],[Method]]="Test",INDEX(Method_Test[],MATCH("RedMeatkcal",Method_Test[Criteria],0),2),""))</f>
        <v>60</v>
      </c>
      <c r="J20">
        <f>IF(calc[[#This Row],[C2Source]]="FAO",SUMIFS(DataFoodConso[Red Meat],DataFoodConso[ISO3],calc[[#This Row],[ISO3]]),"")</f>
        <v>140</v>
      </c>
      <c r="K20" t="str">
        <f>IF(AND(calc[[#This Row],[C2Value]]&gt;0,calc[[#This Row],[C2Value]]&lt;=calc[[#This Row],[C2Threshold]]),"No","Yes")</f>
        <v>Yes</v>
      </c>
      <c r="L20" t="str">
        <f>IF(calc[[#This Row],[Method]]="FABLEBrief",INDEX(Method_FABLEBrief[],MATCH("LandRemovalPotential",Method_FABLEBrief[Criteria],0),3),IF(calc[[#This Row],[Method]]="Test",INDEX(Method_Test[],MATCH("LandRemovalPotential",Method_Test[Criteria],0),3),""))</f>
        <v>RoeNoAgri</v>
      </c>
      <c r="M20" s="3">
        <f>IF(calc[[#This Row],[Method]]="FABLEBrief",INDEX(Method_FABLEBrief[],MATCH("LandRemovalPotential",Method_FABLEBrief[Criteria],0),2),IF(calc[[#This Row],[Method]]="Test",INDEX(Method_Test[],MATCH("LandRemovalPotential",Method_Test[Criteria],0),2),""))</f>
        <v>0.19550000000000001</v>
      </c>
      <c r="N20" s="3">
        <f>IF(AND(calc[[#This Row],[C3Source]]="RoeNoAgri",calc[[#This Row],[C4Source]]="FAO"),SUMIFS(DataShLandRemPot[FAOSh_noagri],DataShLandRemPot[ISO3],calc[[#This Row],[ISO3]]),IF(AND(calc[[#This Row],[C3Source]]="RoeAgri",calc[[#This Row],[C4Source]]="FAO"),SUMIFS(DataShLandRemPot[FAOSh_withagri],DataShLandRemPot[ISO3],calc[[#This Row],[ISO3]]),IF(AND(calc[[#This Row],[C3Source]]="RoeNoAgri",calc[[#This Row],[C4Source]]="GHGI"),SUMIFS(DataShLandRemPot[GHGISh_noagri],DataShLandRemPot[ISO3],calc[[#This Row],[ISO3]]),IF(AND(calc[[#This Row],[C3Source]]="RoeAgri",calc[[#This Row],[C4Source]]="GHGI"),SUMIFS(DataShLandRemPot[GHGISh_wagri],DataShLandRemPot[ISO3],calc[[#This Row],[ISO3]]),""))))</f>
        <v>7.2093949109537883E-2</v>
      </c>
      <c r="O20" t="str">
        <f>IF(calc[[#This Row],[C3Value]]&lt;&gt;0,IF(calc[[#This Row],[C3Value]]&gt;=calc[[#This Row],[C3Threshold]],"Yes","No"),"nd")</f>
        <v>No</v>
      </c>
      <c r="P20" t="str">
        <f>IF(calc[[#This Row],[Method]]="FABLEBrief",INDEX(Method_FABLEBrief[],MATCH("LULUCFnegative",Method_FABLEBrief[Criteria],0),3),IF(calc[[#This Row],[Method]]="Test",INDEX(Method_Test[],MATCH("LULUCFnegative",Method_Test[Criteria],0),3),""))</f>
        <v>FAO</v>
      </c>
      <c r="Q20" s="25">
        <f>IF(calc[[#This Row],[Method]]="FABLEBrief",INDEX(Method_FABLEBrief[],MATCH("LULUCFnegative",Method_FABLEBrief[Criteria],0),2),IF(calc[[#This Row],[Method]]="Test",INDEX(Method_Test[],MATCH("LULUCFnegative",Method_Test[Criteria],0),2),""))</f>
        <v>0</v>
      </c>
      <c r="R20" s="29">
        <f>IF(calc[[#This Row],[C4Source]]="FAO",SUMIFS(DataGHGFAO[LULUCF_MtCO2e],DataGHGFAO[ISO3],calc[[#This Row],[ISO3]]),IF(calc[[#This Row],[C4Source]]="GHGI",SUMIFS(DataGHGI[MtCO2e],DataGHGI[Sector],"Land-Use Change and Forestry",DataGHGI[ISO3],calc[[#This Row],[ISO3]]),""))</f>
        <v>-1.915502</v>
      </c>
      <c r="S20" t="str">
        <f>IF(calc[[#This Row],[C4Value]]&lt;&gt;0,IF(calc[[#This Row],[C4Value]]&lt;calc[[#This Row],[C4Threshold]],"Yes","No"),"nd")</f>
        <v>Yes</v>
      </c>
      <c r="T20" t="str">
        <f>IF(calc[[#This Row],[Method]]="FABLEBrief",INDEX(Method_FABLEBrief[],MATCH("AFOLU",Method_FABLEBrief[Criteria],0),3),IF(calc[[#This Row],[Method]]="Test",INDEX(Method_Test[],MATCH("AFOLU",Method_Test[Criteria],0),3),""))</f>
        <v>FAO</v>
      </c>
      <c r="U20" s="25">
        <f>IF(calc[[#This Row],[Method]]="FABLEBrief",INDEX(Method_FABLEBrief[],MATCH("AFOLU",Method_FABLEBrief[Criteria],0),2),IF(calc[[#This Row],[Method]]="Test",INDEX(Method_Test[],MATCH("AFOLU",Method_Test[Criteria],0),2),""))</f>
        <v>0</v>
      </c>
      <c r="V20" s="25">
        <f>IF(calc[[#This Row],[C5Source]]="FAO",SUMIFS(DataGHGFAO[AFOLU_MtCO2e],DataGHGFAO[ISO3],calc[[#This Row],[ISO3]]),IF(calc[[#This Row],[C5Source]]="GHGI",SUMIFS(DataGHGI[MtCO2e],DataGHGI[Sector],"Land-Use Change and Forestry",DataGHGI[ISO3],calc[[#This Row],[ISO3]])+SUMIFS(DataGHGI[MtCO2e],DataGHGI[Sector],"Agriculture",DataGHGI[ISO3],calc[[#This Row],[ISO3]]),""))</f>
        <v>5.4254603000000001</v>
      </c>
      <c r="W20" t="str">
        <f>IF(calc[[#This Row],[C5Value]]&lt;&gt;0,IF(calc[[#This Row],[C5Value]]&lt;calc[[#This Row],[C5Threshold]],"No","Yes"),"nd")</f>
        <v>Yes</v>
      </c>
      <c r="X20" s="60" t="str">
        <f>IF(AND(calc[[#This Row],[C1Outcome]]="NO",calc[[#This Row],[C2Outcome]]="NO"),IF(calc[[#This Row],[C3Outcome]]="YES","Profile5","Profile6"),IF(calc[[#This Row],[C3Outcome]]="No","Profile4",IF(calc[[#This Row],[C4Outcome]]="YES",IF(calc[[#This Row],[C5Outcome]]="YES","Profile1","Profile2"),"Profile3")))</f>
        <v>Profile4</v>
      </c>
      <c r="Y20" s="44" t="str">
        <f>IF(OR(calc[[#This Row],[C1Outcome]]="nd",calc[[#This Row],[C3Outcome]]="nd",calc[[#This Row],[C5Outcome]]="nd"),"",calc[[#This Row],[PROFILE_pre]])</f>
        <v>Profile4</v>
      </c>
      <c r="Z20" s="62">
        <f>SUMIFS(DataGHGFAO[LULUCF_MtCO2e],DataGHGFAO[ISO3],calc[[#This Row],[ISO3]])</f>
        <v>-1.915502</v>
      </c>
      <c r="AA20" s="62">
        <f>SUMIFS(DataGHGFAO[Crop_MtCO2e],DataGHGFAO[ISO3],calc[[#This Row],[ISO3]])</f>
        <v>0.85005960000000158</v>
      </c>
      <c r="AB20" s="62">
        <f>SUMIFS(DataGHGFAO[Livestock_MtCO2e],DataGHGFAO[ISO3],calc[[#This Row],[ISO3]])</f>
        <v>6.4909026999999986</v>
      </c>
      <c r="AC20" s="62">
        <f>SUMIFS(DataGHGFAO[AFOLU_MtCO2e],DataGHGFAO[ISO3],calc[[#This Row],[ISO3]])</f>
        <v>5.4254603000000001</v>
      </c>
    </row>
    <row r="21" spans="1:29">
      <c r="A21" t="s">
        <v>29</v>
      </c>
      <c r="B21" t="s">
        <v>512</v>
      </c>
      <c r="C21" t="str">
        <f>INDEX(SelectionMethod[],MATCH("x",SelectionMethod[Selection],0),2)</f>
        <v>FABLEBrief</v>
      </c>
      <c r="D21" t="str">
        <f>IF(calc[[#This Row],[Method]]="FABLEBrief",INDEX(Method_FABLEBrief[],MATCH("Totalkcal",Method_FABLEBrief[Criteria],0),3),IF(calc[[#This Row],[Method]]="Test",INDEX(Method_Test[],MATCH("Totalkcal",Method_Test[Criteria],0),3),""))</f>
        <v>FAO</v>
      </c>
      <c r="E21">
        <f>IF(calc[[#This Row],[Method]]="FABLEBrief",INDEX(Method_FABLEBrief[],MATCH("Totalkcal",Method_FABLEBrief[Criteria],0),2),IF(calc[[#This Row],[Method]]="Test",INDEX(Method_Test[],MATCH("Totalkcal",Method_Test[Criteria],0),2),""))</f>
        <v>3000</v>
      </c>
      <c r="F21">
        <f>IF(calc[[#This Row],[C1Source]]="FAO",SUMIFS(DataFoodConso[Total Kcal],DataFoodConso[ISO3],calc[[#This Row],[ISO3]]),"")</f>
        <v>2626</v>
      </c>
      <c r="G21" t="str">
        <f>IF(calc[[#This Row],[C1Value]]&gt;0,IF(calc[[#This Row],[C1Value]]&lt;=calc[[#This Row],[C1Threshold]],"No","Yes"),"nd")</f>
        <v>No</v>
      </c>
      <c r="H21" t="str">
        <f>IF(calc[[#This Row],[Method]]="FABLEBrief",INDEX(Method_FABLEBrief[],MATCH("RedMeatkcal",Method_FABLEBrief[Criteria],0),3),IF(calc[[#This Row],[Method]]="Test",INDEX(Method_Test[],MATCH("RedMeatkcal",Method_Test[Criteria],0),3),""))</f>
        <v>FAO</v>
      </c>
      <c r="I21">
        <f>IF(calc[[#This Row],[Method]]="FABLEBrief",INDEX(Method_FABLEBrief[],MATCH("RedMeatkcal",Method_FABLEBrief[Criteria],0),2),IF(calc[[#This Row],[Method]]="Test",INDEX(Method_Test[],MATCH("RedMeatkcal",Method_Test[Criteria],0),2),""))</f>
        <v>60</v>
      </c>
      <c r="J21">
        <f>IF(calc[[#This Row],[C2Source]]="FAO",SUMIFS(DataFoodConso[Red Meat],DataFoodConso[ISO3],calc[[#This Row],[ISO3]]),"")</f>
        <v>254</v>
      </c>
      <c r="K21" s="41" t="str">
        <f>IF(AND(calc[[#This Row],[C2Value]]&gt;0,calc[[#This Row],[C2Value]]&lt;=calc[[#This Row],[C2Threshold]]),"No","Yes")</f>
        <v>Yes</v>
      </c>
      <c r="L21" t="str">
        <f>IF(calc[[#This Row],[Method]]="FABLEBrief",INDEX(Method_FABLEBrief[],MATCH("LandRemovalPotential",Method_FABLEBrief[Criteria],0),3),IF(calc[[#This Row],[Method]]="Test",INDEX(Method_Test[],MATCH("LandRemovalPotential",Method_Test[Criteria],0),3),""))</f>
        <v>RoeNoAgri</v>
      </c>
      <c r="M21" s="3">
        <f>IF(calc[[#This Row],[Method]]="FABLEBrief",INDEX(Method_FABLEBrief[],MATCH("LandRemovalPotential",Method_FABLEBrief[Criteria],0),2),IF(calc[[#This Row],[Method]]="Test",INDEX(Method_Test[],MATCH("LandRemovalPotential",Method_Test[Criteria],0),2),""))</f>
        <v>0.19550000000000001</v>
      </c>
      <c r="N21" s="3">
        <f>IF(AND(calc[[#This Row],[C3Source]]="RoeNoAgri",calc[[#This Row],[C4Source]]="FAO"),SUMIFS(DataShLandRemPot[FAOSh_noagri],DataShLandRemPot[ISO3],calc[[#This Row],[ISO3]]),IF(AND(calc[[#This Row],[C3Source]]="RoeAgri",calc[[#This Row],[C4Source]]="FAO"),SUMIFS(DataShLandRemPot[FAOSh_withagri],DataShLandRemPot[ISO3],calc[[#This Row],[ISO3]]),IF(AND(calc[[#This Row],[C3Source]]="RoeNoAgri",calc[[#This Row],[C4Source]]="GHGI"),SUMIFS(DataShLandRemPot[GHGISh_noagri],DataShLandRemPot[ISO3],calc[[#This Row],[ISO3]]),IF(AND(calc[[#This Row],[C3Source]]="RoeAgri",calc[[#This Row],[C4Source]]="GHGI"),SUMIFS(DataShLandRemPot[GHGISh_wagri],DataShLandRemPot[ISO3],calc[[#This Row],[ISO3]]),""))))</f>
        <v>0.16815465587325545</v>
      </c>
      <c r="O21" t="str">
        <f>IF(calc[[#This Row],[C3Value]]&lt;&gt;0,IF(calc[[#This Row],[C3Value]]&gt;=calc[[#This Row],[C3Threshold]],"Yes","No"),"nd")</f>
        <v>No</v>
      </c>
      <c r="P21" t="str">
        <f>IF(calc[[#This Row],[Method]]="FABLEBrief",INDEX(Method_FABLEBrief[],MATCH("LULUCFnegative",Method_FABLEBrief[Criteria],0),3),IF(calc[[#This Row],[Method]]="Test",INDEX(Method_Test[],MATCH("LULUCFnegative",Method_Test[Criteria],0),3),""))</f>
        <v>FAO</v>
      </c>
      <c r="Q21" s="25">
        <f>IF(calc[[#This Row],[Method]]="FABLEBrief",INDEX(Method_FABLEBrief[],MATCH("LULUCFnegative",Method_FABLEBrief[Criteria],0),2),IF(calc[[#This Row],[Method]]="Test",INDEX(Method_Test[],MATCH("LULUCFnegative",Method_Test[Criteria],0),2),""))</f>
        <v>0</v>
      </c>
      <c r="R21" s="29">
        <f>IF(calc[[#This Row],[C4Source]]="FAO",SUMIFS(DataGHGFAO[LULUCF_MtCO2e],DataGHGFAO[ISO3],calc[[#This Row],[ISO3]]),IF(calc[[#This Row],[C4Source]]="GHGI",SUMIFS(DataGHGI[MtCO2e],DataGHGI[Sector],"Land-Use Change and Forestry",DataGHGI[ISO3],calc[[#This Row],[ISO3]]),""))</f>
        <v>1.4326E-2</v>
      </c>
      <c r="S21" t="str">
        <f>IF(calc[[#This Row],[C4Value]]&lt;&gt;0,IF(calc[[#This Row],[C4Value]]&lt;calc[[#This Row],[C4Threshold]],"Yes","No"),"nd")</f>
        <v>No</v>
      </c>
      <c r="T21" t="str">
        <f>IF(calc[[#This Row],[Method]]="FABLEBrief",INDEX(Method_FABLEBrief[],MATCH("AFOLU",Method_FABLEBrief[Criteria],0),3),IF(calc[[#This Row],[Method]]="Test",INDEX(Method_Test[],MATCH("AFOLU",Method_Test[Criteria],0),3),""))</f>
        <v>FAO</v>
      </c>
      <c r="U21" s="25">
        <f>IF(calc[[#This Row],[Method]]="FABLEBrief",INDEX(Method_FABLEBrief[],MATCH("AFOLU",Method_FABLEBrief[Criteria],0),2),IF(calc[[#This Row],[Method]]="Test",INDEX(Method_Test[],MATCH("AFOLU",Method_Test[Criteria],0),2),""))</f>
        <v>0</v>
      </c>
      <c r="V21" s="25">
        <f>IF(calc[[#This Row],[C5Source]]="FAO",SUMIFS(DataGHGFAO[AFOLU_MtCO2e],DataGHGFAO[ISO3],calc[[#This Row],[ISO3]]),IF(calc[[#This Row],[C5Source]]="GHGI",SUMIFS(DataGHGI[MtCO2e],DataGHGI[Sector],"Land-Use Change and Forestry",DataGHGI[ISO3],calc[[#This Row],[ISO3]])+SUMIFS(DataGHGI[MtCO2e],DataGHGI[Sector],"Agriculture",DataGHGI[ISO3],calc[[#This Row],[ISO3]]),""))</f>
        <v>4.00965E-2</v>
      </c>
      <c r="W21" t="str">
        <f>IF(calc[[#This Row],[C5Value]]&lt;&gt;0,IF(calc[[#This Row],[C5Value]]&lt;calc[[#This Row],[C5Threshold]],"No","Yes"),"nd")</f>
        <v>Yes</v>
      </c>
      <c r="X21" s="60" t="str">
        <f>IF(AND(calc[[#This Row],[C1Outcome]]="NO",calc[[#This Row],[C2Outcome]]="NO"),IF(calc[[#This Row],[C3Outcome]]="YES","Profile5","Profile6"),IF(calc[[#This Row],[C3Outcome]]="No","Profile4",IF(calc[[#This Row],[C4Outcome]]="YES",IF(calc[[#This Row],[C5Outcome]]="YES","Profile1","Profile2"),"Profile3")))</f>
        <v>Profile4</v>
      </c>
      <c r="Y21" s="44" t="str">
        <f>IF(OR(calc[[#This Row],[C1Outcome]]="nd",calc[[#This Row],[C3Outcome]]="nd",calc[[#This Row],[C5Outcome]]="nd"),"",calc[[#This Row],[PROFILE_pre]])</f>
        <v>Profile4</v>
      </c>
      <c r="Z21" s="62">
        <f>SUMIFS(DataGHGFAO[LULUCF_MtCO2e],DataGHGFAO[ISO3],calc[[#This Row],[ISO3]])</f>
        <v>1.4326E-2</v>
      </c>
      <c r="AA21" s="62">
        <f>SUMIFS(DataGHGFAO[Crop_MtCO2e],DataGHGFAO[ISO3],calc[[#This Row],[ISO3]])</f>
        <v>6.2244999999999974E-3</v>
      </c>
      <c r="AB21" s="62">
        <f>SUMIFS(DataGHGFAO[Livestock_MtCO2e],DataGHGFAO[ISO3],calc[[#This Row],[ISO3]])</f>
        <v>1.9546000000000001E-2</v>
      </c>
      <c r="AC21" s="62">
        <f>SUMIFS(DataGHGFAO[AFOLU_MtCO2e],DataGHGFAO[ISO3],calc[[#This Row],[ISO3]])</f>
        <v>4.00965E-2</v>
      </c>
    </row>
    <row r="22" spans="1:29">
      <c r="A22" t="s">
        <v>413</v>
      </c>
      <c r="B22" t="s">
        <v>414</v>
      </c>
      <c r="C22" t="str">
        <f>INDEX(SelectionMethod[],MATCH("x",SelectionMethod[Selection],0),2)</f>
        <v>FABLEBrief</v>
      </c>
      <c r="D22" t="str">
        <f>IF(calc[[#This Row],[Method]]="FABLEBrief",INDEX(Method_FABLEBrief[],MATCH("Totalkcal",Method_FABLEBrief[Criteria],0),3),IF(calc[[#This Row],[Method]]="Test",INDEX(Method_Test[],MATCH("Totalkcal",Method_Test[Criteria],0),3),""))</f>
        <v>FAO</v>
      </c>
      <c r="E22">
        <f>IF(calc[[#This Row],[Method]]="FABLEBrief",INDEX(Method_FABLEBrief[],MATCH("Totalkcal",Method_FABLEBrief[Criteria],0),2),IF(calc[[#This Row],[Method]]="Test",INDEX(Method_Test[],MATCH("Totalkcal",Method_Test[Criteria],0),2),""))</f>
        <v>3000</v>
      </c>
      <c r="F22">
        <f>IF(calc[[#This Row],[C1Source]]="FAO",SUMIFS(DataFoodConso[Total Kcal],DataFoodConso[ISO3],calc[[#This Row],[ISO3]]),"")</f>
        <v>0</v>
      </c>
      <c r="G22" t="str">
        <f>IF(calc[[#This Row],[C1Value]]&gt;0,IF(calc[[#This Row],[C1Value]]&lt;=calc[[#This Row],[C1Threshold]],"No","Yes"),"nd")</f>
        <v>nd</v>
      </c>
      <c r="H22" t="str">
        <f>IF(calc[[#This Row],[Method]]="FABLEBrief",INDEX(Method_FABLEBrief[],MATCH("RedMeatkcal",Method_FABLEBrief[Criteria],0),3),IF(calc[[#This Row],[Method]]="Test",INDEX(Method_Test[],MATCH("RedMeatkcal",Method_Test[Criteria],0),3),""))</f>
        <v>FAO</v>
      </c>
      <c r="I22">
        <f>IF(calc[[#This Row],[Method]]="FABLEBrief",INDEX(Method_FABLEBrief[],MATCH("RedMeatkcal",Method_FABLEBrief[Criteria],0),2),IF(calc[[#This Row],[Method]]="Test",INDEX(Method_Test[],MATCH("RedMeatkcal",Method_Test[Criteria],0),2),""))</f>
        <v>60</v>
      </c>
      <c r="J22">
        <f>IF(calc[[#This Row],[C2Source]]="FAO",SUMIFS(DataFoodConso[Red Meat],DataFoodConso[ISO3],calc[[#This Row],[ISO3]]),"")</f>
        <v>0</v>
      </c>
      <c r="K22" t="str">
        <f>IF(AND(calc[[#This Row],[C2Value]]&gt;0,calc[[#This Row],[C2Value]]&lt;=calc[[#This Row],[C2Threshold]]),"No","Yes")</f>
        <v>Yes</v>
      </c>
      <c r="L22" t="str">
        <f>IF(calc[[#This Row],[Method]]="FABLEBrief",INDEX(Method_FABLEBrief[],MATCH("LandRemovalPotential",Method_FABLEBrief[Criteria],0),3),IF(calc[[#This Row],[Method]]="Test",INDEX(Method_Test[],MATCH("LandRemovalPotential",Method_Test[Criteria],0),3),""))</f>
        <v>RoeNoAgri</v>
      </c>
      <c r="M22" s="3">
        <f>IF(calc[[#This Row],[Method]]="FABLEBrief",INDEX(Method_FABLEBrief[],MATCH("LandRemovalPotential",Method_FABLEBrief[Criteria],0),2),IF(calc[[#This Row],[Method]]="Test",INDEX(Method_Test[],MATCH("LandRemovalPotential",Method_Test[Criteria],0),2),""))</f>
        <v>0.19550000000000001</v>
      </c>
      <c r="N22" s="3">
        <f>IF(AND(calc[[#This Row],[C3Source]]="RoeNoAgri",calc[[#This Row],[C4Source]]="FAO"),SUMIFS(DataShLandRemPot[FAOSh_noagri],DataShLandRemPot[ISO3],calc[[#This Row],[ISO3]]),IF(AND(calc[[#This Row],[C3Source]]="RoeAgri",calc[[#This Row],[C4Source]]="FAO"),SUMIFS(DataShLandRemPot[FAOSh_withagri],DataShLandRemPot[ISO3],calc[[#This Row],[ISO3]]),IF(AND(calc[[#This Row],[C3Source]]="RoeNoAgri",calc[[#This Row],[C4Source]]="GHGI"),SUMIFS(DataShLandRemPot[GHGISh_noagri],DataShLandRemPot[ISO3],calc[[#This Row],[ISO3]]),IF(AND(calc[[#This Row],[C3Source]]="RoeAgri",calc[[#This Row],[C4Source]]="GHGI"),SUMIFS(DataShLandRemPot[GHGISh_wagri],DataShLandRemPot[ISO3],calc[[#This Row],[ISO3]]),""))))</f>
        <v>2.1640072057883711E-5</v>
      </c>
      <c r="O22" t="str">
        <f>IF(calc[[#This Row],[C3Value]]&lt;&gt;0,IF(calc[[#This Row],[C3Value]]&gt;=calc[[#This Row],[C3Threshold]],"Yes","No"),"nd")</f>
        <v>No</v>
      </c>
      <c r="P22" t="str">
        <f>IF(calc[[#This Row],[Method]]="FABLEBrief",INDEX(Method_FABLEBrief[],MATCH("LULUCFnegative",Method_FABLEBrief[Criteria],0),3),IF(calc[[#This Row],[Method]]="Test",INDEX(Method_Test[],MATCH("LULUCFnegative",Method_Test[Criteria],0),3),""))</f>
        <v>FAO</v>
      </c>
      <c r="Q22" s="25">
        <f>IF(calc[[#This Row],[Method]]="FABLEBrief",INDEX(Method_FABLEBrief[],MATCH("LULUCFnegative",Method_FABLEBrief[Criteria],0),2),IF(calc[[#This Row],[Method]]="Test",INDEX(Method_Test[],MATCH("LULUCFnegative",Method_Test[Criteria],0),2),""))</f>
        <v>0</v>
      </c>
      <c r="R22" s="29">
        <f>IF(calc[[#This Row],[C4Source]]="FAO",SUMIFS(DataGHGFAO[LULUCF_MtCO2e],DataGHGFAO[ISO3],calc[[#This Row],[ISO3]]),IF(calc[[#This Row],[C4Source]]="GHGI",SUMIFS(DataGHGI[MtCO2e],DataGHGI[Sector],"Land-Use Change and Forestry",DataGHGI[ISO3],calc[[#This Row],[ISO3]]),""))</f>
        <v>-2.8889000000000002E-3</v>
      </c>
      <c r="S22" t="str">
        <f>IF(calc[[#This Row],[C4Value]]&lt;&gt;0,IF(calc[[#This Row],[C4Value]]&lt;calc[[#This Row],[C4Threshold]],"Yes","No"),"nd")</f>
        <v>Yes</v>
      </c>
      <c r="T22" t="str">
        <f>IF(calc[[#This Row],[Method]]="FABLEBrief",INDEX(Method_FABLEBrief[],MATCH("AFOLU",Method_FABLEBrief[Criteria],0),3),IF(calc[[#This Row],[Method]]="Test",INDEX(Method_Test[],MATCH("AFOLU",Method_Test[Criteria],0),3),""))</f>
        <v>FAO</v>
      </c>
      <c r="U22" s="25">
        <f>IF(calc[[#This Row],[Method]]="FABLEBrief",INDEX(Method_FABLEBrief[],MATCH("AFOLU",Method_FABLEBrief[Criteria],0),2),IF(calc[[#This Row],[Method]]="Test",INDEX(Method_Test[],MATCH("AFOLU",Method_Test[Criteria],0),2),""))</f>
        <v>0</v>
      </c>
      <c r="V22" s="25">
        <f>IF(calc[[#This Row],[C5Source]]="FAO",SUMIFS(DataGHGFAO[AFOLU_MtCO2e],DataGHGFAO[ISO3],calc[[#This Row],[ISO3]]),IF(calc[[#This Row],[C5Source]]="GHGI",SUMIFS(DataGHGI[MtCO2e],DataGHGI[Sector],"Land-Use Change and Forestry",DataGHGI[ISO3],calc[[#This Row],[ISO3]])+SUMIFS(DataGHGI[MtCO2e],DataGHGI[Sector],"Agriculture",DataGHGI[ISO3],calc[[#This Row],[ISO3]]),""))</f>
        <v>7.9488799999999998E-2</v>
      </c>
      <c r="W22" t="str">
        <f>IF(calc[[#This Row],[C5Value]]&lt;&gt;0,IF(calc[[#This Row],[C5Value]]&lt;calc[[#This Row],[C5Threshold]],"No","Yes"),"nd")</f>
        <v>Yes</v>
      </c>
      <c r="X22" s="60" t="str">
        <f>IF(AND(calc[[#This Row],[C1Outcome]]="NO",calc[[#This Row],[C2Outcome]]="NO"),IF(calc[[#This Row],[C3Outcome]]="YES","Profile5","Profile6"),IF(calc[[#This Row],[C3Outcome]]="No","Profile4",IF(calc[[#This Row],[C4Outcome]]="YES",IF(calc[[#This Row],[C5Outcome]]="YES","Profile1","Profile2"),"Profile3")))</f>
        <v>Profile4</v>
      </c>
      <c r="Y22" s="44" t="str">
        <f>IF(OR(calc[[#This Row],[C1Outcome]]="nd",calc[[#This Row],[C3Outcome]]="nd",calc[[#This Row],[C5Outcome]]="nd"),"",calc[[#This Row],[PROFILE_pre]])</f>
        <v/>
      </c>
      <c r="Z22" s="62">
        <f>SUMIFS(DataGHGFAO[LULUCF_MtCO2e],DataGHGFAO[ISO3],calc[[#This Row],[ISO3]])</f>
        <v>-2.8889000000000002E-3</v>
      </c>
      <c r="AA22" s="62">
        <f>SUMIFS(DataGHGFAO[Crop_MtCO2e],DataGHGFAO[ISO3],calc[[#This Row],[ISO3]])</f>
        <v>6.3147999999999954E-3</v>
      </c>
      <c r="AB22" s="62">
        <f>SUMIFS(DataGHGFAO[Livestock_MtCO2e],DataGHGFAO[ISO3],calc[[#This Row],[ISO3]])</f>
        <v>7.6062900000000003E-2</v>
      </c>
      <c r="AC22" s="62">
        <f>SUMIFS(DataGHGFAO[AFOLU_MtCO2e],DataGHGFAO[ISO3],calc[[#This Row],[ISO3]])</f>
        <v>7.9488799999999998E-2</v>
      </c>
    </row>
    <row r="23" spans="1:29">
      <c r="A23" t="s">
        <v>293</v>
      </c>
      <c r="B23" t="s">
        <v>294</v>
      </c>
      <c r="C23" t="str">
        <f>INDEX(SelectionMethod[],MATCH("x",SelectionMethod[Selection],0),2)</f>
        <v>FABLEBrief</v>
      </c>
      <c r="D23" t="str">
        <f>IF(calc[[#This Row],[Method]]="FABLEBrief",INDEX(Method_FABLEBrief[],MATCH("Totalkcal",Method_FABLEBrief[Criteria],0),3),IF(calc[[#This Row],[Method]]="Test",INDEX(Method_Test[],MATCH("Totalkcal",Method_Test[Criteria],0),3),""))</f>
        <v>FAO</v>
      </c>
      <c r="E23">
        <f>IF(calc[[#This Row],[Method]]="FABLEBrief",INDEX(Method_FABLEBrief[],MATCH("Totalkcal",Method_FABLEBrief[Criteria],0),2),IF(calc[[#This Row],[Method]]="Test",INDEX(Method_Test[],MATCH("Totalkcal",Method_Test[Criteria],0),2),""))</f>
        <v>3000</v>
      </c>
      <c r="F23">
        <f>IF(calc[[#This Row],[C1Source]]="FAO",SUMIFS(DataFoodConso[Total Kcal],DataFoodConso[ISO3],calc[[#This Row],[ISO3]]),"")</f>
        <v>2626</v>
      </c>
      <c r="G23" t="str">
        <f>IF(calc[[#This Row],[C1Value]]&gt;0,IF(calc[[#This Row],[C1Value]]&lt;=calc[[#This Row],[C1Threshold]],"No","Yes"),"nd")</f>
        <v>No</v>
      </c>
      <c r="H23" t="str">
        <f>IF(calc[[#This Row],[Method]]="FABLEBrief",INDEX(Method_FABLEBrief[],MATCH("RedMeatkcal",Method_FABLEBrief[Criteria],0),3),IF(calc[[#This Row],[Method]]="Test",INDEX(Method_Test[],MATCH("RedMeatkcal",Method_Test[Criteria],0),3),""))</f>
        <v>FAO</v>
      </c>
      <c r="I23">
        <f>IF(calc[[#This Row],[Method]]="FABLEBrief",INDEX(Method_FABLEBrief[],MATCH("RedMeatkcal",Method_FABLEBrief[Criteria],0),2),IF(calc[[#This Row],[Method]]="Test",INDEX(Method_Test[],MATCH("RedMeatkcal",Method_Test[Criteria],0),2),""))</f>
        <v>60</v>
      </c>
      <c r="J23">
        <f>IF(calc[[#This Row],[C2Source]]="FAO",SUMIFS(DataFoodConso[Red Meat],DataFoodConso[ISO3],calc[[#This Row],[ISO3]]),"")</f>
        <v>12</v>
      </c>
      <c r="K23" t="str">
        <f>IF(AND(calc[[#This Row],[C2Value]]&gt;0,calc[[#This Row],[C2Value]]&lt;=calc[[#This Row],[C2Threshold]]),"No","Yes")</f>
        <v>No</v>
      </c>
      <c r="L23" t="str">
        <f>IF(calc[[#This Row],[Method]]="FABLEBrief",INDEX(Method_FABLEBrief[],MATCH("LandRemovalPotential",Method_FABLEBrief[Criteria],0),3),IF(calc[[#This Row],[Method]]="Test",INDEX(Method_Test[],MATCH("LandRemovalPotential",Method_Test[Criteria],0),3),""))</f>
        <v>RoeNoAgri</v>
      </c>
      <c r="M23" s="3">
        <f>IF(calc[[#This Row],[Method]]="FABLEBrief",INDEX(Method_FABLEBrief[],MATCH("LandRemovalPotential",Method_FABLEBrief[Criteria],0),2),IF(calc[[#This Row],[Method]]="Test",INDEX(Method_Test[],MATCH("LandRemovalPotential",Method_Test[Criteria],0),2),""))</f>
        <v>0.19550000000000001</v>
      </c>
      <c r="N23" s="3">
        <f>IF(AND(calc[[#This Row],[C3Source]]="RoeNoAgri",calc[[#This Row],[C4Source]]="FAO"),SUMIFS(DataShLandRemPot[FAOSh_noagri],DataShLandRemPot[ISO3],calc[[#This Row],[ISO3]]),IF(AND(calc[[#This Row],[C3Source]]="RoeAgri",calc[[#This Row],[C4Source]]="FAO"),SUMIFS(DataShLandRemPot[FAOSh_withagri],DataShLandRemPot[ISO3],calc[[#This Row],[ISO3]]),IF(AND(calc[[#This Row],[C3Source]]="RoeNoAgri",calc[[#This Row],[C4Source]]="GHGI"),SUMIFS(DataShLandRemPot[GHGISh_noagri],DataShLandRemPot[ISO3],calc[[#This Row],[ISO3]]),IF(AND(calc[[#This Row],[C3Source]]="RoeAgri",calc[[#This Row],[C4Source]]="GHGI"),SUMIFS(DataShLandRemPot[GHGISh_wagri],DataShLandRemPot[ISO3],calc[[#This Row],[ISO3]]),""))))</f>
        <v>5.4643245711332895E-2</v>
      </c>
      <c r="O23" t="str">
        <f>IF(calc[[#This Row],[C3Value]]&lt;&gt;0,IF(calc[[#This Row],[C3Value]]&gt;=calc[[#This Row],[C3Threshold]],"Yes","No"),"nd")</f>
        <v>No</v>
      </c>
      <c r="P23" t="str">
        <f>IF(calc[[#This Row],[Method]]="FABLEBrief",INDEX(Method_FABLEBrief[],MATCH("LULUCFnegative",Method_FABLEBrief[Criteria],0),3),IF(calc[[#This Row],[Method]]="Test",INDEX(Method_Test[],MATCH("LULUCFnegative",Method_Test[Criteria],0),3),""))</f>
        <v>FAO</v>
      </c>
      <c r="Q23" s="25">
        <f>IF(calc[[#This Row],[Method]]="FABLEBrief",INDEX(Method_FABLEBrief[],MATCH("LULUCFnegative",Method_FABLEBrief[Criteria],0),2),IF(calc[[#This Row],[Method]]="Test",INDEX(Method_Test[],MATCH("LULUCFnegative",Method_Test[Criteria],0),2),""))</f>
        <v>0</v>
      </c>
      <c r="R23" s="29">
        <f>IF(calc[[#This Row],[C4Source]]="FAO",SUMIFS(DataGHGFAO[LULUCF_MtCO2e],DataGHGFAO[ISO3],calc[[#This Row],[ISO3]]),IF(calc[[#This Row],[C4Source]]="GHGI",SUMIFS(DataGHGI[MtCO2e],DataGHGI[Sector],"Land-Use Change and Forestry",DataGHGI[ISO3],calc[[#This Row],[ISO3]]),""))</f>
        <v>21.757348999999998</v>
      </c>
      <c r="S23" t="str">
        <f>IF(calc[[#This Row],[C4Value]]&lt;&gt;0,IF(calc[[#This Row],[C4Value]]&lt;calc[[#This Row],[C4Threshold]],"Yes","No"),"nd")</f>
        <v>No</v>
      </c>
      <c r="T23" t="str">
        <f>IF(calc[[#This Row],[Method]]="FABLEBrief",INDEX(Method_FABLEBrief[],MATCH("AFOLU",Method_FABLEBrief[Criteria],0),3),IF(calc[[#This Row],[Method]]="Test",INDEX(Method_Test[],MATCH("AFOLU",Method_Test[Criteria],0),3),""))</f>
        <v>FAO</v>
      </c>
      <c r="U23" s="25">
        <f>IF(calc[[#This Row],[Method]]="FABLEBrief",INDEX(Method_FABLEBrief[],MATCH("AFOLU",Method_FABLEBrief[Criteria],0),2),IF(calc[[#This Row],[Method]]="Test",INDEX(Method_Test[],MATCH("AFOLU",Method_Test[Criteria],0),2),""))</f>
        <v>0</v>
      </c>
      <c r="V23" s="25">
        <f>IF(calc[[#This Row],[C5Source]]="FAO",SUMIFS(DataGHGFAO[AFOLU_MtCO2e],DataGHGFAO[ISO3],calc[[#This Row],[ISO3]]),IF(calc[[#This Row],[C5Source]]="GHGI",SUMIFS(DataGHGI[MtCO2e],DataGHGI[Sector],"Land-Use Change and Forestry",DataGHGI[ISO3],calc[[#This Row],[ISO3]])+SUMIFS(DataGHGI[MtCO2e],DataGHGI[Sector],"Agriculture",DataGHGI[ISO3],calc[[#This Row],[ISO3]]),""))</f>
        <v>113.30658229999999</v>
      </c>
      <c r="W23" t="str">
        <f>IF(calc[[#This Row],[C5Value]]&lt;&gt;0,IF(calc[[#This Row],[C5Value]]&lt;calc[[#This Row],[C5Threshold]],"No","Yes"),"nd")</f>
        <v>Yes</v>
      </c>
      <c r="X23" s="60" t="str">
        <f>IF(AND(calc[[#This Row],[C1Outcome]]="NO",calc[[#This Row],[C2Outcome]]="NO"),IF(calc[[#This Row],[C3Outcome]]="YES","Profile5","Profile6"),IF(calc[[#This Row],[C3Outcome]]="No","Profile4",IF(calc[[#This Row],[C4Outcome]]="YES",IF(calc[[#This Row],[C5Outcome]]="YES","Profile1","Profile2"),"Profile3")))</f>
        <v>Profile6</v>
      </c>
      <c r="Y23" s="44" t="str">
        <f>IF(OR(calc[[#This Row],[C1Outcome]]="nd",calc[[#This Row],[C3Outcome]]="nd",calc[[#This Row],[C5Outcome]]="nd"),"",calc[[#This Row],[PROFILE_pre]])</f>
        <v>Profile6</v>
      </c>
      <c r="Z23" s="62">
        <f>SUMIFS(DataGHGFAO[LULUCF_MtCO2e],DataGHGFAO[ISO3],calc[[#This Row],[ISO3]])</f>
        <v>21.757348999999998</v>
      </c>
      <c r="AA23" s="62">
        <f>SUMIFS(DataGHGFAO[Crop_MtCO2e],DataGHGFAO[ISO3],calc[[#This Row],[ISO3]])</f>
        <v>45.433781300000007</v>
      </c>
      <c r="AB23" s="62">
        <f>SUMIFS(DataGHGFAO[Livestock_MtCO2e],DataGHGFAO[ISO3],calc[[#This Row],[ISO3]])</f>
        <v>46.115452000000005</v>
      </c>
      <c r="AC23" s="62">
        <f>SUMIFS(DataGHGFAO[AFOLU_MtCO2e],DataGHGFAO[ISO3],calc[[#This Row],[ISO3]])</f>
        <v>113.30658229999999</v>
      </c>
    </row>
    <row r="24" spans="1:29">
      <c r="A24" t="s">
        <v>415</v>
      </c>
      <c r="B24" t="s">
        <v>416</v>
      </c>
      <c r="C24" t="str">
        <f>INDEX(SelectionMethod[],MATCH("x",SelectionMethod[Selection],0),2)</f>
        <v>FABLEBrief</v>
      </c>
      <c r="D24" t="str">
        <f>IF(calc[[#This Row],[Method]]="FABLEBrief",INDEX(Method_FABLEBrief[],MATCH("Totalkcal",Method_FABLEBrief[Criteria],0),3),IF(calc[[#This Row],[Method]]="Test",INDEX(Method_Test[],MATCH("Totalkcal",Method_Test[Criteria],0),3),""))</f>
        <v>FAO</v>
      </c>
      <c r="E24">
        <f>IF(calc[[#This Row],[Method]]="FABLEBrief",INDEX(Method_FABLEBrief[],MATCH("Totalkcal",Method_FABLEBrief[Criteria],0),2),IF(calc[[#This Row],[Method]]="Test",INDEX(Method_Test[],MATCH("Totalkcal",Method_Test[Criteria],0),2),""))</f>
        <v>3000</v>
      </c>
      <c r="F24">
        <f>IF(calc[[#This Row],[C1Source]]="FAO",SUMIFS(DataFoodConso[Total Kcal],DataFoodConso[ISO3],calc[[#This Row],[ISO3]]),"")</f>
        <v>2989</v>
      </c>
      <c r="G24" t="str">
        <f>IF(calc[[#This Row],[C1Value]]&gt;0,IF(calc[[#This Row],[C1Value]]&lt;=calc[[#This Row],[C1Threshold]],"No","Yes"),"nd")</f>
        <v>No</v>
      </c>
      <c r="H24" t="str">
        <f>IF(calc[[#This Row],[Method]]="FABLEBrief",INDEX(Method_FABLEBrief[],MATCH("RedMeatkcal",Method_FABLEBrief[Criteria],0),3),IF(calc[[#This Row],[Method]]="Test",INDEX(Method_Test[],MATCH("RedMeatkcal",Method_Test[Criteria],0),3),""))</f>
        <v>FAO</v>
      </c>
      <c r="I24">
        <f>IF(calc[[#This Row],[Method]]="FABLEBrief",INDEX(Method_FABLEBrief[],MATCH("RedMeatkcal",Method_FABLEBrief[Criteria],0),2),IF(calc[[#This Row],[Method]]="Test",INDEX(Method_Test[],MATCH("RedMeatkcal",Method_Test[Criteria],0),2),""))</f>
        <v>60</v>
      </c>
      <c r="J24">
        <f>IF(calc[[#This Row],[C2Source]]="FAO",SUMIFS(DataFoodConso[Red Meat],DataFoodConso[ISO3],calc[[#This Row],[ISO3]]),"")</f>
        <v>120</v>
      </c>
      <c r="K24" t="str">
        <f>IF(AND(calc[[#This Row],[C2Value]]&gt;0,calc[[#This Row],[C2Value]]&lt;=calc[[#This Row],[C2Threshold]]),"No","Yes")</f>
        <v>Yes</v>
      </c>
      <c r="L24" t="str">
        <f>IF(calc[[#This Row],[Method]]="FABLEBrief",INDEX(Method_FABLEBrief[],MATCH("LandRemovalPotential",Method_FABLEBrief[Criteria],0),3),IF(calc[[#This Row],[Method]]="Test",INDEX(Method_Test[],MATCH("LandRemovalPotential",Method_Test[Criteria],0),3),""))</f>
        <v>RoeNoAgri</v>
      </c>
      <c r="M24" s="3">
        <f>IF(calc[[#This Row],[Method]]="FABLEBrief",INDEX(Method_FABLEBrief[],MATCH("LandRemovalPotential",Method_FABLEBrief[Criteria],0),2),IF(calc[[#This Row],[Method]]="Test",INDEX(Method_Test[],MATCH("LandRemovalPotential",Method_Test[Criteria],0),2),""))</f>
        <v>0.19550000000000001</v>
      </c>
      <c r="N24" s="3">
        <f>IF(AND(calc[[#This Row],[C3Source]]="RoeNoAgri",calc[[#This Row],[C4Source]]="FAO"),SUMIFS(DataShLandRemPot[FAOSh_noagri],DataShLandRemPot[ISO3],calc[[#This Row],[ISO3]]),IF(AND(calc[[#This Row],[C3Source]]="RoeAgri",calc[[#This Row],[C4Source]]="FAO"),SUMIFS(DataShLandRemPot[FAOSh_withagri],DataShLandRemPot[ISO3],calc[[#This Row],[ISO3]]),IF(AND(calc[[#This Row],[C3Source]]="RoeNoAgri",calc[[#This Row],[C4Source]]="GHGI"),SUMIFS(DataShLandRemPot[GHGISh_noagri],DataShLandRemPot[ISO3],calc[[#This Row],[ISO3]]),IF(AND(calc[[#This Row],[C3Source]]="RoeAgri",calc[[#This Row],[C4Source]]="GHGI"),SUMIFS(DataShLandRemPot[GHGISh_wagri],DataShLandRemPot[ISO3],calc[[#This Row],[ISO3]]),""))))</f>
        <v>2.0885758696247156E-3</v>
      </c>
      <c r="O24" t="str">
        <f>IF(calc[[#This Row],[C3Value]]&lt;&gt;0,IF(calc[[#This Row],[C3Value]]&gt;=calc[[#This Row],[C3Threshold]],"Yes","No"),"nd")</f>
        <v>No</v>
      </c>
      <c r="P24" t="str">
        <f>IF(calc[[#This Row],[Method]]="FABLEBrief",INDEX(Method_FABLEBrief[],MATCH("LULUCFnegative",Method_FABLEBrief[Criteria],0),3),IF(calc[[#This Row],[Method]]="Test",INDEX(Method_Test[],MATCH("LULUCFnegative",Method_Test[Criteria],0),3),""))</f>
        <v>FAO</v>
      </c>
      <c r="Q24" s="25">
        <f>IF(calc[[#This Row],[Method]]="FABLEBrief",INDEX(Method_FABLEBrief[],MATCH("LULUCFnegative",Method_FABLEBrief[Criteria],0),2),IF(calc[[#This Row],[Method]]="Test",INDEX(Method_Test[],MATCH("LULUCFnegative",Method_Test[Criteria],0),2),""))</f>
        <v>0</v>
      </c>
      <c r="R24" s="29">
        <f>IF(calc[[#This Row],[C4Source]]="FAO",SUMIFS(DataGHGFAO[LULUCF_MtCO2e],DataGHGFAO[ISO3],calc[[#This Row],[ISO3]]),IF(calc[[#This Row],[C4Source]]="GHGI",SUMIFS(DataGHGI[MtCO2e],DataGHGI[Sector],"Land-Use Change and Forestry",DataGHGI[ISO3],calc[[#This Row],[ISO3]]),""))</f>
        <v>-1.8327999999999999E-3</v>
      </c>
      <c r="S24" t="str">
        <f>IF(calc[[#This Row],[C4Value]]&lt;&gt;0,IF(calc[[#This Row],[C4Value]]&lt;calc[[#This Row],[C4Threshold]],"Yes","No"),"nd")</f>
        <v>Yes</v>
      </c>
      <c r="T24" t="str">
        <f>IF(calc[[#This Row],[Method]]="FABLEBrief",INDEX(Method_FABLEBrief[],MATCH("AFOLU",Method_FABLEBrief[Criteria],0),3),IF(calc[[#This Row],[Method]]="Test",INDEX(Method_Test[],MATCH("AFOLU",Method_Test[Criteria],0),3),""))</f>
        <v>FAO</v>
      </c>
      <c r="U24" s="25">
        <f>IF(calc[[#This Row],[Method]]="FABLEBrief",INDEX(Method_FABLEBrief[],MATCH("AFOLU",Method_FABLEBrief[Criteria],0),2),IF(calc[[#This Row],[Method]]="Test",INDEX(Method_Test[],MATCH("AFOLU",Method_Test[Criteria],0),2),""))</f>
        <v>0</v>
      </c>
      <c r="V24" s="25">
        <f>IF(calc[[#This Row],[C5Source]]="FAO",SUMIFS(DataGHGFAO[AFOLU_MtCO2e],DataGHGFAO[ISO3],calc[[#This Row],[ISO3]]),IF(calc[[#This Row],[C5Source]]="GHGI",SUMIFS(DataGHGI[MtCO2e],DataGHGI[Sector],"Land-Use Change and Forestry",DataGHGI[ISO3],calc[[#This Row],[ISO3]])+SUMIFS(DataGHGI[MtCO2e],DataGHGI[Sector],"Agriculture",DataGHGI[ISO3],calc[[#This Row],[ISO3]]),""))</f>
        <v>5.5607300000000005E-2</v>
      </c>
      <c r="W24" t="str">
        <f>IF(calc[[#This Row],[C5Value]]&lt;&gt;0,IF(calc[[#This Row],[C5Value]]&lt;calc[[#This Row],[C5Threshold]],"No","Yes"),"nd")</f>
        <v>Yes</v>
      </c>
      <c r="X24" s="60" t="str">
        <f>IF(AND(calc[[#This Row],[C1Outcome]]="NO",calc[[#This Row],[C2Outcome]]="NO"),IF(calc[[#This Row],[C3Outcome]]="YES","Profile5","Profile6"),IF(calc[[#This Row],[C3Outcome]]="No","Profile4",IF(calc[[#This Row],[C4Outcome]]="YES",IF(calc[[#This Row],[C5Outcome]]="YES","Profile1","Profile2"),"Profile3")))</f>
        <v>Profile4</v>
      </c>
      <c r="Y24" s="44" t="str">
        <f>IF(OR(calc[[#This Row],[C1Outcome]]="nd",calc[[#This Row],[C3Outcome]]="nd",calc[[#This Row],[C5Outcome]]="nd"),"",calc[[#This Row],[PROFILE_pre]])</f>
        <v>Profile4</v>
      </c>
      <c r="Z24" s="62">
        <f>SUMIFS(DataGHGFAO[LULUCF_MtCO2e],DataGHGFAO[ISO3],calc[[#This Row],[ISO3]])</f>
        <v>-1.8327999999999999E-3</v>
      </c>
      <c r="AA24" s="62">
        <f>SUMIFS(DataGHGFAO[Crop_MtCO2e],DataGHGFAO[ISO3],calc[[#This Row],[ISO3]])</f>
        <v>2.1240999999999968E-3</v>
      </c>
      <c r="AB24" s="62">
        <f>SUMIFS(DataGHGFAO[Livestock_MtCO2e],DataGHGFAO[ISO3],calc[[#This Row],[ISO3]])</f>
        <v>5.5316000000000004E-2</v>
      </c>
      <c r="AC24" s="62">
        <f>SUMIFS(DataGHGFAO[AFOLU_MtCO2e],DataGHGFAO[ISO3],calc[[#This Row],[ISO3]])</f>
        <v>5.5607300000000005E-2</v>
      </c>
    </row>
    <row r="25" spans="1:29">
      <c r="A25" t="s">
        <v>271</v>
      </c>
      <c r="B25" t="s">
        <v>272</v>
      </c>
      <c r="C25" t="str">
        <f>INDEX(SelectionMethod[],MATCH("x",SelectionMethod[Selection],0),2)</f>
        <v>FABLEBrief</v>
      </c>
      <c r="D25" t="str">
        <f>IF(calc[[#This Row],[Method]]="FABLEBrief",INDEX(Method_FABLEBrief[],MATCH("Totalkcal",Method_FABLEBrief[Criteria],0),3),IF(calc[[#This Row],[Method]]="Test",INDEX(Method_Test[],MATCH("Totalkcal",Method_Test[Criteria],0),3),""))</f>
        <v>FAO</v>
      </c>
      <c r="E25">
        <f>IF(calc[[#This Row],[Method]]="FABLEBrief",INDEX(Method_FABLEBrief[],MATCH("Totalkcal",Method_FABLEBrief[Criteria],0),2),IF(calc[[#This Row],[Method]]="Test",INDEX(Method_Test[],MATCH("Totalkcal",Method_Test[Criteria],0),2),""))</f>
        <v>3000</v>
      </c>
      <c r="F25">
        <f>IF(calc[[#This Row],[C1Source]]="FAO",SUMIFS(DataFoodConso[Total Kcal],DataFoodConso[ISO3],calc[[#This Row],[ISO3]]),"")</f>
        <v>3295</v>
      </c>
      <c r="G25" t="str">
        <f>IF(calc[[#This Row],[C1Value]]&gt;0,IF(calc[[#This Row],[C1Value]]&lt;=calc[[#This Row],[C1Threshold]],"No","Yes"),"nd")</f>
        <v>Yes</v>
      </c>
      <c r="H25" t="str">
        <f>IF(calc[[#This Row],[Method]]="FABLEBrief",INDEX(Method_FABLEBrief[],MATCH("RedMeatkcal",Method_FABLEBrief[Criteria],0),3),IF(calc[[#This Row],[Method]]="Test",INDEX(Method_Test[],MATCH("RedMeatkcal",Method_Test[Criteria],0),3),""))</f>
        <v>FAO</v>
      </c>
      <c r="I25">
        <f>IF(calc[[#This Row],[Method]]="FABLEBrief",INDEX(Method_FABLEBrief[],MATCH("RedMeatkcal",Method_FABLEBrief[Criteria],0),2),IF(calc[[#This Row],[Method]]="Test",INDEX(Method_Test[],MATCH("RedMeatkcal",Method_Test[Criteria],0),2),""))</f>
        <v>60</v>
      </c>
      <c r="J25">
        <f>IF(calc[[#This Row],[C2Source]]="FAO",SUMIFS(DataFoodConso[Red Meat],DataFoodConso[ISO3],calc[[#This Row],[ISO3]]),"")</f>
        <v>291</v>
      </c>
      <c r="K25" t="str">
        <f>IF(AND(calc[[#This Row],[C2Value]]&gt;0,calc[[#This Row],[C2Value]]&lt;=calc[[#This Row],[C2Threshold]]),"No","Yes")</f>
        <v>Yes</v>
      </c>
      <c r="L25" t="str">
        <f>IF(calc[[#This Row],[Method]]="FABLEBrief",INDEX(Method_FABLEBrief[],MATCH("LandRemovalPotential",Method_FABLEBrief[Criteria],0),3),IF(calc[[#This Row],[Method]]="Test",INDEX(Method_Test[],MATCH("LandRemovalPotential",Method_Test[Criteria],0),3),""))</f>
        <v>RoeNoAgri</v>
      </c>
      <c r="M25" s="3">
        <f>IF(calc[[#This Row],[Method]]="FABLEBrief",INDEX(Method_FABLEBrief[],MATCH("LandRemovalPotential",Method_FABLEBrief[Criteria],0),2),IF(calc[[#This Row],[Method]]="Test",INDEX(Method_Test[],MATCH("LandRemovalPotential",Method_Test[Criteria],0),2),""))</f>
        <v>0.19550000000000001</v>
      </c>
      <c r="N25" s="3">
        <f>IF(AND(calc[[#This Row],[C3Source]]="RoeNoAgri",calc[[#This Row],[C4Source]]="FAO"),SUMIFS(DataShLandRemPot[FAOSh_noagri],DataShLandRemPot[ISO3],calc[[#This Row],[ISO3]]),IF(AND(calc[[#This Row],[C3Source]]="RoeAgri",calc[[#This Row],[C4Source]]="FAO"),SUMIFS(DataShLandRemPot[FAOSh_withagri],DataShLandRemPot[ISO3],calc[[#This Row],[ISO3]]),IF(AND(calc[[#This Row],[C3Source]]="RoeNoAgri",calc[[#This Row],[C4Source]]="GHGI"),SUMIFS(DataShLandRemPot[GHGISh_noagri],DataShLandRemPot[ISO3],calc[[#This Row],[ISO3]]),IF(AND(calc[[#This Row],[C3Source]]="RoeAgri",calc[[#This Row],[C4Source]]="GHGI"),SUMIFS(DataShLandRemPot[GHGISh_wagri],DataShLandRemPot[ISO3],calc[[#This Row],[ISO3]]),""))))</f>
        <v>0.9869256077273042</v>
      </c>
      <c r="O25" t="str">
        <f>IF(calc[[#This Row],[C3Value]]&lt;&gt;0,IF(calc[[#This Row],[C3Value]]&gt;=calc[[#This Row],[C3Threshold]],"Yes","No"),"nd")</f>
        <v>Yes</v>
      </c>
      <c r="P25" t="str">
        <f>IF(calc[[#This Row],[Method]]="FABLEBrief",INDEX(Method_FABLEBrief[],MATCH("LULUCFnegative",Method_FABLEBrief[Criteria],0),3),IF(calc[[#This Row],[Method]]="Test",INDEX(Method_Test[],MATCH("LULUCFnegative",Method_Test[Criteria],0),3),""))</f>
        <v>FAO</v>
      </c>
      <c r="Q25" s="25">
        <f>IF(calc[[#This Row],[Method]]="FABLEBrief",INDEX(Method_FABLEBrief[],MATCH("LULUCFnegative",Method_FABLEBrief[Criteria],0),2),IF(calc[[#This Row],[Method]]="Test",INDEX(Method_Test[],MATCH("LULUCFnegative",Method_Test[Criteria],0),2),""))</f>
        <v>0</v>
      </c>
      <c r="R25" s="29">
        <f>IF(calc[[#This Row],[C4Source]]="FAO",SUMIFS(DataGHGFAO[LULUCF_MtCO2e],DataGHGFAO[ISO3],calc[[#This Row],[ISO3]]),IF(calc[[#This Row],[C4Source]]="GHGI",SUMIFS(DataGHGI[MtCO2e],DataGHGI[Sector],"Land-Use Change and Forestry",DataGHGI[ISO3],calc[[#This Row],[ISO3]]),""))</f>
        <v>-21.502371200000002</v>
      </c>
      <c r="S25" t="str">
        <f>IF(calc[[#This Row],[C4Value]]&lt;&gt;0,IF(calc[[#This Row],[C4Value]]&lt;calc[[#This Row],[C4Threshold]],"Yes","No"),"nd")</f>
        <v>Yes</v>
      </c>
      <c r="T25" t="str">
        <f>IF(calc[[#This Row],[Method]]="FABLEBrief",INDEX(Method_FABLEBrief[],MATCH("AFOLU",Method_FABLEBrief[Criteria],0),3),IF(calc[[#This Row],[Method]]="Test",INDEX(Method_Test[],MATCH("AFOLU",Method_Test[Criteria],0),3),""))</f>
        <v>FAO</v>
      </c>
      <c r="U25" s="25">
        <f>IF(calc[[#This Row],[Method]]="FABLEBrief",INDEX(Method_FABLEBrief[],MATCH("AFOLU",Method_FABLEBrief[Criteria],0),2),IF(calc[[#This Row],[Method]]="Test",INDEX(Method_Test[],MATCH("AFOLU",Method_Test[Criteria],0),2),""))</f>
        <v>0</v>
      </c>
      <c r="V25" s="25">
        <f>IF(calc[[#This Row],[C5Source]]="FAO",SUMIFS(DataGHGFAO[AFOLU_MtCO2e],DataGHGFAO[ISO3],calc[[#This Row],[ISO3]]),IF(calc[[#This Row],[C5Source]]="GHGI",SUMIFS(DataGHGI[MtCO2e],DataGHGI[Sector],"Land-Use Change and Forestry",DataGHGI[ISO3],calc[[#This Row],[ISO3]])+SUMIFS(DataGHGI[MtCO2e],DataGHGI[Sector],"Agriculture",DataGHGI[ISO3],calc[[#This Row],[ISO3]]),""))</f>
        <v>-1.3547852</v>
      </c>
      <c r="W25" t="str">
        <f>IF(calc[[#This Row],[C5Value]]&lt;&gt;0,IF(calc[[#This Row],[C5Value]]&lt;calc[[#This Row],[C5Threshold]],"No","Yes"),"nd")</f>
        <v>No</v>
      </c>
      <c r="X25" s="60" t="str">
        <f>IF(AND(calc[[#This Row],[C1Outcome]]="NO",calc[[#This Row],[C2Outcome]]="NO"),IF(calc[[#This Row],[C3Outcome]]="YES","Profile5","Profile6"),IF(calc[[#This Row],[C3Outcome]]="No","Profile4",IF(calc[[#This Row],[C4Outcome]]="YES",IF(calc[[#This Row],[C5Outcome]]="YES","Profile1","Profile2"),"Profile3")))</f>
        <v>Profile2</v>
      </c>
      <c r="Y25" s="44" t="str">
        <f>IF(OR(calc[[#This Row],[C1Outcome]]="nd",calc[[#This Row],[C3Outcome]]="nd",calc[[#This Row],[C5Outcome]]="nd"),"",calc[[#This Row],[PROFILE_pre]])</f>
        <v>Profile2</v>
      </c>
      <c r="Z25" s="62">
        <f>SUMIFS(DataGHGFAO[LULUCF_MtCO2e],DataGHGFAO[ISO3],calc[[#This Row],[ISO3]])</f>
        <v>-21.502371200000002</v>
      </c>
      <c r="AA25" s="62">
        <f>SUMIFS(DataGHGFAO[Crop_MtCO2e],DataGHGFAO[ISO3],calc[[#This Row],[ISO3]])</f>
        <v>7.4981474000000006</v>
      </c>
      <c r="AB25" s="62">
        <f>SUMIFS(DataGHGFAO[Livestock_MtCO2e],DataGHGFAO[ISO3],calc[[#This Row],[ISO3]])</f>
        <v>12.6494386</v>
      </c>
      <c r="AC25" s="62">
        <f>SUMIFS(DataGHGFAO[AFOLU_MtCO2e],DataGHGFAO[ISO3],calc[[#This Row],[ISO3]])</f>
        <v>-1.3547852</v>
      </c>
    </row>
    <row r="26" spans="1:29">
      <c r="A26" t="s">
        <v>119</v>
      </c>
      <c r="B26" t="s">
        <v>120</v>
      </c>
      <c r="C26" t="str">
        <f>INDEX(SelectionMethod[],MATCH("x",SelectionMethod[Selection],0),2)</f>
        <v>FABLEBrief</v>
      </c>
      <c r="D26" t="str">
        <f>IF(calc[[#This Row],[Method]]="FABLEBrief",INDEX(Method_FABLEBrief[],MATCH("Totalkcal",Method_FABLEBrief[Criteria],0),3),IF(calc[[#This Row],[Method]]="Test",INDEX(Method_Test[],MATCH("Totalkcal",Method_Test[Criteria],0),3),""))</f>
        <v>FAO</v>
      </c>
      <c r="E26">
        <f>IF(calc[[#This Row],[Method]]="FABLEBrief",INDEX(Method_FABLEBrief[],MATCH("Totalkcal",Method_FABLEBrief[Criteria],0),2),IF(calc[[#This Row],[Method]]="Test",INDEX(Method_Test[],MATCH("Totalkcal",Method_Test[Criteria],0),2),""))</f>
        <v>3000</v>
      </c>
      <c r="F26">
        <f>IF(calc[[#This Row],[C1Source]]="FAO",SUMIFS(DataFoodConso[Total Kcal],DataFoodConso[ISO3],calc[[#This Row],[ISO3]]),"")</f>
        <v>3800</v>
      </c>
      <c r="G26" t="str">
        <f>IF(calc[[#This Row],[C1Value]]&gt;0,IF(calc[[#This Row],[C1Value]]&lt;=calc[[#This Row],[C1Threshold]],"No","Yes"),"nd")</f>
        <v>Yes</v>
      </c>
      <c r="H26" t="str">
        <f>IF(calc[[#This Row],[Method]]="FABLEBrief",INDEX(Method_FABLEBrief[],MATCH("RedMeatkcal",Method_FABLEBrief[Criteria],0),3),IF(calc[[#This Row],[Method]]="Test",INDEX(Method_Test[],MATCH("RedMeatkcal",Method_Test[Criteria],0),3),""))</f>
        <v>FAO</v>
      </c>
      <c r="I26">
        <f>IF(calc[[#This Row],[Method]]="FABLEBrief",INDEX(Method_FABLEBrief[],MATCH("RedMeatkcal",Method_FABLEBrief[Criteria],0),2),IF(calc[[#This Row],[Method]]="Test",INDEX(Method_Test[],MATCH("RedMeatkcal",Method_Test[Criteria],0),2),""))</f>
        <v>60</v>
      </c>
      <c r="J26">
        <f>IF(calc[[#This Row],[C2Source]]="FAO",SUMIFS(DataFoodConso[Red Meat],DataFoodConso[ISO3],calc[[#This Row],[ISO3]]),"")</f>
        <v>174</v>
      </c>
      <c r="K26" s="41" t="str">
        <f>IF(AND(calc[[#This Row],[C2Value]]&gt;0,calc[[#This Row],[C2Value]]&lt;=calc[[#This Row],[C2Threshold]]),"No","Yes")</f>
        <v>Yes</v>
      </c>
      <c r="L26" t="str">
        <f>IF(calc[[#This Row],[Method]]="FABLEBrief",INDEX(Method_FABLEBrief[],MATCH("LandRemovalPotential",Method_FABLEBrief[Criteria],0),3),IF(calc[[#This Row],[Method]]="Test",INDEX(Method_Test[],MATCH("LandRemovalPotential",Method_Test[Criteria],0),3),""))</f>
        <v>RoeNoAgri</v>
      </c>
      <c r="M26" s="3">
        <f>IF(calc[[#This Row],[Method]]="FABLEBrief",INDEX(Method_FABLEBrief[],MATCH("LandRemovalPotential",Method_FABLEBrief[Criteria],0),2),IF(calc[[#This Row],[Method]]="Test",INDEX(Method_Test[],MATCH("LandRemovalPotential",Method_Test[Criteria],0),2),""))</f>
        <v>0.19550000000000001</v>
      </c>
      <c r="N26" s="3">
        <f>IF(AND(calc[[#This Row],[C3Source]]="RoeNoAgri",calc[[#This Row],[C4Source]]="FAO"),SUMIFS(DataShLandRemPot[FAOSh_noagri],DataShLandRemPot[ISO3],calc[[#This Row],[ISO3]]),IF(AND(calc[[#This Row],[C3Source]]="RoeAgri",calc[[#This Row],[C4Source]]="FAO"),SUMIFS(DataShLandRemPot[FAOSh_withagri],DataShLandRemPot[ISO3],calc[[#This Row],[ISO3]]),IF(AND(calc[[#This Row],[C3Source]]="RoeNoAgri",calc[[#This Row],[C4Source]]="GHGI"),SUMIFS(DataShLandRemPot[GHGISh_noagri],DataShLandRemPot[ISO3],calc[[#This Row],[ISO3]]),IF(AND(calc[[#This Row],[C3Source]]="RoeAgri",calc[[#This Row],[C4Source]]="GHGI"),SUMIFS(DataShLandRemPot[GHGISh_wagri],DataShLandRemPot[ISO3],calc[[#This Row],[ISO3]]),""))))</f>
        <v>1.8665591481432015E-2</v>
      </c>
      <c r="O26" t="str">
        <f>IF(calc[[#This Row],[C3Value]]&lt;&gt;0,IF(calc[[#This Row],[C3Value]]&gt;=calc[[#This Row],[C3Threshold]],"Yes","No"),"nd")</f>
        <v>No</v>
      </c>
      <c r="P26" t="str">
        <f>IF(calc[[#This Row],[Method]]="FABLEBrief",INDEX(Method_FABLEBrief[],MATCH("LULUCFnegative",Method_FABLEBrief[Criteria],0),3),IF(calc[[#This Row],[Method]]="Test",INDEX(Method_Test[],MATCH("LULUCFnegative",Method_Test[Criteria],0),3),""))</f>
        <v>FAO</v>
      </c>
      <c r="Q26" s="25">
        <f>IF(calc[[#This Row],[Method]]="FABLEBrief",INDEX(Method_FABLEBrief[],MATCH("LULUCFnegative",Method_FABLEBrief[Criteria],0),2),IF(calc[[#This Row],[Method]]="Test",INDEX(Method_Test[],MATCH("LULUCFnegative",Method_Test[Criteria],0),2),""))</f>
        <v>0</v>
      </c>
      <c r="R26" s="29">
        <f>IF(calc[[#This Row],[C4Source]]="FAO",SUMIFS(DataGHGFAO[LULUCF_MtCO2e],DataGHGFAO[ISO3],calc[[#This Row],[ISO3]]),IF(calc[[#This Row],[C4Source]]="GHGI",SUMIFS(DataGHGI[MtCO2e],DataGHGI[Sector],"Land-Use Change and Forestry",DataGHGI[ISO3],calc[[#This Row],[ISO3]]),""))</f>
        <v>0.1593106</v>
      </c>
      <c r="S26" t="str">
        <f>IF(calc[[#This Row],[C4Value]]&lt;&gt;0,IF(calc[[#This Row],[C4Value]]&lt;calc[[#This Row],[C4Threshold]],"Yes","No"),"nd")</f>
        <v>No</v>
      </c>
      <c r="T26" t="str">
        <f>IF(calc[[#This Row],[Method]]="FABLEBrief",INDEX(Method_FABLEBrief[],MATCH("AFOLU",Method_FABLEBrief[Criteria],0),3),IF(calc[[#This Row],[Method]]="Test",INDEX(Method_Test[],MATCH("AFOLU",Method_Test[Criteria],0),3),""))</f>
        <v>FAO</v>
      </c>
      <c r="U26" s="25">
        <f>IF(calc[[#This Row],[Method]]="FABLEBrief",INDEX(Method_FABLEBrief[],MATCH("AFOLU",Method_FABLEBrief[Criteria],0),2),IF(calc[[#This Row],[Method]]="Test",INDEX(Method_Test[],MATCH("AFOLU",Method_Test[Criteria],0),2),""))</f>
        <v>0</v>
      </c>
      <c r="V26" s="25">
        <f>IF(calc[[#This Row],[C5Source]]="FAO",SUMIFS(DataGHGFAO[AFOLU_MtCO2e],DataGHGFAO[ISO3],calc[[#This Row],[ISO3]]),IF(calc[[#This Row],[C5Source]]="GHGI",SUMIFS(DataGHGI[MtCO2e],DataGHGI[Sector],"Land-Use Change and Forestry",DataGHGI[ISO3],calc[[#This Row],[ISO3]])+SUMIFS(DataGHGI[MtCO2e],DataGHGI[Sector],"Agriculture",DataGHGI[ISO3],calc[[#This Row],[ISO3]]),""))</f>
        <v>9.8742445000000014</v>
      </c>
      <c r="W26" t="str">
        <f>IF(calc[[#This Row],[C5Value]]&lt;&gt;0,IF(calc[[#This Row],[C5Value]]&lt;calc[[#This Row],[C5Threshold]],"No","Yes"),"nd")</f>
        <v>Yes</v>
      </c>
      <c r="X26" s="60" t="str">
        <f>IF(AND(calc[[#This Row],[C1Outcome]]="NO",calc[[#This Row],[C2Outcome]]="NO"),IF(calc[[#This Row],[C3Outcome]]="YES","Profile5","Profile6"),IF(calc[[#This Row],[C3Outcome]]="No","Profile4",IF(calc[[#This Row],[C4Outcome]]="YES",IF(calc[[#This Row],[C5Outcome]]="YES","Profile1","Profile2"),"Profile3")))</f>
        <v>Profile4</v>
      </c>
      <c r="Y26" s="44" t="str">
        <f>IF(OR(calc[[#This Row],[C1Outcome]]="nd",calc[[#This Row],[C3Outcome]]="nd",calc[[#This Row],[C5Outcome]]="nd"),"",calc[[#This Row],[PROFILE_pre]])</f>
        <v>Profile4</v>
      </c>
      <c r="Z26" s="62">
        <f>SUMIFS(DataGHGFAO[LULUCF_MtCO2e],DataGHGFAO[ISO3],calc[[#This Row],[ISO3]])</f>
        <v>0.1593106</v>
      </c>
      <c r="AA26" s="62">
        <f>SUMIFS(DataGHGFAO[Crop_MtCO2e],DataGHGFAO[ISO3],calc[[#This Row],[ISO3]])</f>
        <v>1.1716397000000001</v>
      </c>
      <c r="AB26" s="62">
        <f>SUMIFS(DataGHGFAO[Livestock_MtCO2e],DataGHGFAO[ISO3],calc[[#This Row],[ISO3]])</f>
        <v>8.5432942000000001</v>
      </c>
      <c r="AC26" s="62">
        <f>SUMIFS(DataGHGFAO[AFOLU_MtCO2e],DataGHGFAO[ISO3],calc[[#This Row],[ISO3]])</f>
        <v>9.8742445000000014</v>
      </c>
    </row>
    <row r="27" spans="1:29">
      <c r="A27" t="s">
        <v>99</v>
      </c>
      <c r="B27" t="s">
        <v>100</v>
      </c>
      <c r="C27" t="str">
        <f>INDEX(SelectionMethod[],MATCH("x",SelectionMethod[Selection],0),2)</f>
        <v>FABLEBrief</v>
      </c>
      <c r="D27" t="str">
        <f>IF(calc[[#This Row],[Method]]="FABLEBrief",INDEX(Method_FABLEBrief[],MATCH("Totalkcal",Method_FABLEBrief[Criteria],0),3),IF(calc[[#This Row],[Method]]="Test",INDEX(Method_Test[],MATCH("Totalkcal",Method_Test[Criteria],0),3),""))</f>
        <v>FAO</v>
      </c>
      <c r="E27">
        <f>IF(calc[[#This Row],[Method]]="FABLEBrief",INDEX(Method_FABLEBrief[],MATCH("Totalkcal",Method_FABLEBrief[Criteria],0),2),IF(calc[[#This Row],[Method]]="Test",INDEX(Method_Test[],MATCH("Totalkcal",Method_Test[Criteria],0),2),""))</f>
        <v>3000</v>
      </c>
      <c r="F27">
        <f>IF(calc[[#This Row],[C1Source]]="FAO",SUMIFS(DataFoodConso[Total Kcal],DataFoodConso[ISO3],calc[[#This Row],[ISO3]]),"")</f>
        <v>2744</v>
      </c>
      <c r="G27" t="str">
        <f>IF(calc[[#This Row],[C1Value]]&gt;0,IF(calc[[#This Row],[C1Value]]&lt;=calc[[#This Row],[C1Threshold]],"No","Yes"),"nd")</f>
        <v>No</v>
      </c>
      <c r="H27" t="str">
        <f>IF(calc[[#This Row],[Method]]="FABLEBrief",INDEX(Method_FABLEBrief[],MATCH("RedMeatkcal",Method_FABLEBrief[Criteria],0),3),IF(calc[[#This Row],[Method]]="Test",INDEX(Method_Test[],MATCH("RedMeatkcal",Method_Test[Criteria],0),3),""))</f>
        <v>FAO</v>
      </c>
      <c r="I27">
        <f>IF(calc[[#This Row],[Method]]="FABLEBrief",INDEX(Method_FABLEBrief[],MATCH("RedMeatkcal",Method_FABLEBrief[Criteria],0),2),IF(calc[[#This Row],[Method]]="Test",INDEX(Method_Test[],MATCH("RedMeatkcal",Method_Test[Criteria],0),2),""))</f>
        <v>60</v>
      </c>
      <c r="J27">
        <f>IF(calc[[#This Row],[C2Source]]="FAO",SUMIFS(DataFoodConso[Red Meat],DataFoodConso[ISO3],calc[[#This Row],[ISO3]]),"")</f>
        <v>167</v>
      </c>
      <c r="K27" s="41" t="str">
        <f>IF(AND(calc[[#This Row],[C2Value]]&gt;0,calc[[#This Row],[C2Value]]&lt;=calc[[#This Row],[C2Threshold]]),"No","Yes")</f>
        <v>Yes</v>
      </c>
      <c r="L27" t="str">
        <f>IF(calc[[#This Row],[Method]]="FABLEBrief",INDEX(Method_FABLEBrief[],MATCH("LandRemovalPotential",Method_FABLEBrief[Criteria],0),3),IF(calc[[#This Row],[Method]]="Test",INDEX(Method_Test[],MATCH("LandRemovalPotential",Method_Test[Criteria],0),3),""))</f>
        <v>RoeNoAgri</v>
      </c>
      <c r="M27" s="3">
        <f>IF(calc[[#This Row],[Method]]="FABLEBrief",INDEX(Method_FABLEBrief[],MATCH("LandRemovalPotential",Method_FABLEBrief[Criteria],0),2),IF(calc[[#This Row],[Method]]="Test",INDEX(Method_Test[],MATCH("LandRemovalPotential",Method_Test[Criteria],0),2),""))</f>
        <v>0.19550000000000001</v>
      </c>
      <c r="N27" s="3">
        <f>IF(AND(calc[[#This Row],[C3Source]]="RoeNoAgri",calc[[#This Row],[C4Source]]="FAO"),SUMIFS(DataShLandRemPot[FAOSh_noagri],DataShLandRemPot[ISO3],calc[[#This Row],[ISO3]]),IF(AND(calc[[#This Row],[C3Source]]="RoeAgri",calc[[#This Row],[C4Source]]="FAO"),SUMIFS(DataShLandRemPot[FAOSh_withagri],DataShLandRemPot[ISO3],calc[[#This Row],[ISO3]]),IF(AND(calc[[#This Row],[C3Source]]="RoeNoAgri",calc[[#This Row],[C4Source]]="GHGI"),SUMIFS(DataShLandRemPot[GHGISh_noagri],DataShLandRemPot[ISO3],calc[[#This Row],[ISO3]]),IF(AND(calc[[#This Row],[C3Source]]="RoeAgri",calc[[#This Row],[C4Source]]="GHGI"),SUMIFS(DataShLandRemPot[GHGISh_wagri],DataShLandRemPot[ISO3],calc[[#This Row],[ISO3]]),""))))</f>
        <v>2.7294833228821345</v>
      </c>
      <c r="O27" t="str">
        <f>IF(calc[[#This Row],[C3Value]]&lt;&gt;0,IF(calc[[#This Row],[C3Value]]&gt;=calc[[#This Row],[C3Threshold]],"Yes","No"),"nd")</f>
        <v>Yes</v>
      </c>
      <c r="P27" t="str">
        <f>IF(calc[[#This Row],[Method]]="FABLEBrief",INDEX(Method_FABLEBrief[],MATCH("LULUCFnegative",Method_FABLEBrief[Criteria],0),3),IF(calc[[#This Row],[Method]]="Test",INDEX(Method_Test[],MATCH("LULUCFnegative",Method_Test[Criteria],0),3),""))</f>
        <v>FAO</v>
      </c>
      <c r="Q27" s="25">
        <f>IF(calc[[#This Row],[Method]]="FABLEBrief",INDEX(Method_FABLEBrief[],MATCH("LULUCFnegative",Method_FABLEBrief[Criteria],0),2),IF(calc[[#This Row],[Method]]="Test",INDEX(Method_Test[],MATCH("LULUCFnegative",Method_Test[Criteria],0),2),""))</f>
        <v>0</v>
      </c>
      <c r="R27" s="29">
        <f>IF(calc[[#This Row],[C4Source]]="FAO",SUMIFS(DataGHGFAO[LULUCF_MtCO2e],DataGHGFAO[ISO3],calc[[#This Row],[ISO3]]),IF(calc[[#This Row],[C4Source]]="GHGI",SUMIFS(DataGHGI[MtCO2e],DataGHGI[Sector],"Land-Use Change and Forestry",DataGHGI[ISO3],calc[[#This Row],[ISO3]]),""))</f>
        <v>5.3046589000000006</v>
      </c>
      <c r="S27" t="str">
        <f>IF(calc[[#This Row],[C4Value]]&lt;&gt;0,IF(calc[[#This Row],[C4Value]]&lt;calc[[#This Row],[C4Threshold]],"Yes","No"),"nd")</f>
        <v>No</v>
      </c>
      <c r="T27" t="str">
        <f>IF(calc[[#This Row],[Method]]="FABLEBrief",INDEX(Method_FABLEBrief[],MATCH("AFOLU",Method_FABLEBrief[Criteria],0),3),IF(calc[[#This Row],[Method]]="Test",INDEX(Method_Test[],MATCH("AFOLU",Method_Test[Criteria],0),3),""))</f>
        <v>FAO</v>
      </c>
      <c r="U27" s="25">
        <f>IF(calc[[#This Row],[Method]]="FABLEBrief",INDEX(Method_FABLEBrief[],MATCH("AFOLU",Method_FABLEBrief[Criteria],0),2),IF(calc[[#This Row],[Method]]="Test",INDEX(Method_Test[],MATCH("AFOLU",Method_Test[Criteria],0),2),""))</f>
        <v>0</v>
      </c>
      <c r="V27" s="25">
        <f>IF(calc[[#This Row],[C5Source]]="FAO",SUMIFS(DataGHGFAO[AFOLU_MtCO2e],DataGHGFAO[ISO3],calc[[#This Row],[ISO3]]),IF(calc[[#This Row],[C5Source]]="GHGI",SUMIFS(DataGHGI[MtCO2e],DataGHGI[Sector],"Land-Use Change and Forestry",DataGHGI[ISO3],calc[[#This Row],[ISO3]])+SUMIFS(DataGHGI[MtCO2e],DataGHGI[Sector],"Agriculture",DataGHGI[ISO3],calc[[#This Row],[ISO3]]),""))</f>
        <v>5.7200811000000007</v>
      </c>
      <c r="W27" t="str">
        <f>IF(calc[[#This Row],[C5Value]]&lt;&gt;0,IF(calc[[#This Row],[C5Value]]&lt;calc[[#This Row],[C5Threshold]],"No","Yes"),"nd")</f>
        <v>Yes</v>
      </c>
      <c r="X27" s="60" t="str">
        <f>IF(AND(calc[[#This Row],[C1Outcome]]="NO",calc[[#This Row],[C2Outcome]]="NO"),IF(calc[[#This Row],[C3Outcome]]="YES","Profile5","Profile6"),IF(calc[[#This Row],[C3Outcome]]="No","Profile4",IF(calc[[#This Row],[C4Outcome]]="YES",IF(calc[[#This Row],[C5Outcome]]="YES","Profile1","Profile2"),"Profile3")))</f>
        <v>Profile3</v>
      </c>
      <c r="Y27" s="44" t="str">
        <f>IF(OR(calc[[#This Row],[C1Outcome]]="nd",calc[[#This Row],[C3Outcome]]="nd",calc[[#This Row],[C5Outcome]]="nd"),"",calc[[#This Row],[PROFILE_pre]])</f>
        <v>Profile3</v>
      </c>
      <c r="Z27" s="62">
        <f>SUMIFS(DataGHGFAO[LULUCF_MtCO2e],DataGHGFAO[ISO3],calc[[#This Row],[ISO3]])</f>
        <v>5.3046589000000006</v>
      </c>
      <c r="AA27" s="62">
        <f>SUMIFS(DataGHGFAO[Crop_MtCO2e],DataGHGFAO[ISO3],calc[[#This Row],[ISO3]])</f>
        <v>0.14867219999999998</v>
      </c>
      <c r="AB27" s="62">
        <f>SUMIFS(DataGHGFAO[Livestock_MtCO2e],DataGHGFAO[ISO3],calc[[#This Row],[ISO3]])</f>
        <v>0.26674999999999999</v>
      </c>
      <c r="AC27" s="62">
        <f>SUMIFS(DataGHGFAO[AFOLU_MtCO2e],DataGHGFAO[ISO3],calc[[#This Row],[ISO3]])</f>
        <v>5.7200811000000007</v>
      </c>
    </row>
    <row r="28" spans="1:29">
      <c r="A28" t="s">
        <v>223</v>
      </c>
      <c r="B28" t="s">
        <v>224</v>
      </c>
      <c r="C28" t="str">
        <f>INDEX(SelectionMethod[],MATCH("x",SelectionMethod[Selection],0),2)</f>
        <v>FABLEBrief</v>
      </c>
      <c r="D28" t="str">
        <f>IF(calc[[#This Row],[Method]]="FABLEBrief",INDEX(Method_FABLEBrief[],MATCH("Totalkcal",Method_FABLEBrief[Criteria],0),3),IF(calc[[#This Row],[Method]]="Test",INDEX(Method_Test[],MATCH("Totalkcal",Method_Test[Criteria],0),3),""))</f>
        <v>FAO</v>
      </c>
      <c r="E28">
        <f>IF(calc[[#This Row],[Method]]="FABLEBrief",INDEX(Method_FABLEBrief[],MATCH("Totalkcal",Method_FABLEBrief[Criteria],0),2),IF(calc[[#This Row],[Method]]="Test",INDEX(Method_Test[],MATCH("Totalkcal",Method_Test[Criteria],0),2),""))</f>
        <v>3000</v>
      </c>
      <c r="F28">
        <f>IF(calc[[#This Row],[C1Source]]="FAO",SUMIFS(DataFoodConso[Total Kcal],DataFoodConso[ISO3],calc[[#This Row],[ISO3]]),"")</f>
        <v>2775</v>
      </c>
      <c r="G28" t="str">
        <f>IF(calc[[#This Row],[C1Value]]&gt;0,IF(calc[[#This Row],[C1Value]]&lt;=calc[[#This Row],[C1Threshold]],"No","Yes"),"nd")</f>
        <v>No</v>
      </c>
      <c r="H28" t="str">
        <f>IF(calc[[#This Row],[Method]]="FABLEBrief",INDEX(Method_FABLEBrief[],MATCH("RedMeatkcal",Method_FABLEBrief[Criteria],0),3),IF(calc[[#This Row],[Method]]="Test",INDEX(Method_Test[],MATCH("RedMeatkcal",Method_Test[Criteria],0),3),""))</f>
        <v>FAO</v>
      </c>
      <c r="I28">
        <f>IF(calc[[#This Row],[Method]]="FABLEBrief",INDEX(Method_FABLEBrief[],MATCH("RedMeatkcal",Method_FABLEBrief[Criteria],0),2),IF(calc[[#This Row],[Method]]="Test",INDEX(Method_Test[],MATCH("RedMeatkcal",Method_Test[Criteria],0),2),""))</f>
        <v>60</v>
      </c>
      <c r="J28">
        <f>IF(calc[[#This Row],[C2Source]]="FAO",SUMIFS(DataFoodConso[Red Meat],DataFoodConso[ISO3],calc[[#This Row],[ISO3]]),"")</f>
        <v>32</v>
      </c>
      <c r="K28" t="str">
        <f>IF(AND(calc[[#This Row],[C2Value]]&gt;0,calc[[#This Row],[C2Value]]&lt;=calc[[#This Row],[C2Threshold]]),"No","Yes")</f>
        <v>No</v>
      </c>
      <c r="L28" t="str">
        <f>IF(calc[[#This Row],[Method]]="FABLEBrief",INDEX(Method_FABLEBrief[],MATCH("LandRemovalPotential",Method_FABLEBrief[Criteria],0),3),IF(calc[[#This Row],[Method]]="Test",INDEX(Method_Test[],MATCH("LandRemovalPotential",Method_Test[Criteria],0),3),""))</f>
        <v>RoeNoAgri</v>
      </c>
      <c r="M28" s="3">
        <f>IF(calc[[#This Row],[Method]]="FABLEBrief",INDEX(Method_FABLEBrief[],MATCH("LandRemovalPotential",Method_FABLEBrief[Criteria],0),2),IF(calc[[#This Row],[Method]]="Test",INDEX(Method_Test[],MATCH("LandRemovalPotential",Method_Test[Criteria],0),2),""))</f>
        <v>0.19550000000000001</v>
      </c>
      <c r="N28" s="3">
        <f>IF(AND(calc[[#This Row],[C3Source]]="RoeNoAgri",calc[[#This Row],[C4Source]]="FAO"),SUMIFS(DataShLandRemPot[FAOSh_noagri],DataShLandRemPot[ISO3],calc[[#This Row],[ISO3]]),IF(AND(calc[[#This Row],[C3Source]]="RoeAgri",calc[[#This Row],[C4Source]]="FAO"),SUMIFS(DataShLandRemPot[FAOSh_withagri],DataShLandRemPot[ISO3],calc[[#This Row],[ISO3]]),IF(AND(calc[[#This Row],[C3Source]]="RoeNoAgri",calc[[#This Row],[C4Source]]="GHGI"),SUMIFS(DataShLandRemPot[GHGISh_noagri],DataShLandRemPot[ISO3],calc[[#This Row],[ISO3]]),IF(AND(calc[[#This Row],[C3Source]]="RoeAgri",calc[[#This Row],[C4Source]]="GHGI"),SUMIFS(DataShLandRemPot[GHGISh_wagri],DataShLandRemPot[ISO3],calc[[#This Row],[ISO3]]),""))))</f>
        <v>1.1076079679540556</v>
      </c>
      <c r="O28" t="str">
        <f>IF(calc[[#This Row],[C3Value]]&lt;&gt;0,IF(calc[[#This Row],[C3Value]]&gt;=calc[[#This Row],[C3Threshold]],"Yes","No"),"nd")</f>
        <v>Yes</v>
      </c>
      <c r="P28" t="str">
        <f>IF(calc[[#This Row],[Method]]="FABLEBrief",INDEX(Method_FABLEBrief[],MATCH("LULUCFnegative",Method_FABLEBrief[Criteria],0),3),IF(calc[[#This Row],[Method]]="Test",INDEX(Method_Test[],MATCH("LULUCFnegative",Method_Test[Criteria],0),3),""))</f>
        <v>FAO</v>
      </c>
      <c r="Q28" s="25">
        <f>IF(calc[[#This Row],[Method]]="FABLEBrief",INDEX(Method_FABLEBrief[],MATCH("LULUCFnegative",Method_FABLEBrief[Criteria],0),2),IF(calc[[#This Row],[Method]]="Test",INDEX(Method_Test[],MATCH("LULUCFnegative",Method_Test[Criteria],0),2),""))</f>
        <v>0</v>
      </c>
      <c r="R28" s="29">
        <f>IF(calc[[#This Row],[C4Source]]="FAO",SUMIFS(DataGHGFAO[LULUCF_MtCO2e],DataGHGFAO[ISO3],calc[[#This Row],[ISO3]]),IF(calc[[#This Row],[C4Source]]="GHGI",SUMIFS(DataGHGI[MtCO2e],DataGHGI[Sector],"Land-Use Change and Forestry",DataGHGI[ISO3],calc[[#This Row],[ISO3]]),""))</f>
        <v>10.767513600000001</v>
      </c>
      <c r="S28" t="str">
        <f>IF(calc[[#This Row],[C4Value]]&lt;&gt;0,IF(calc[[#This Row],[C4Value]]&lt;calc[[#This Row],[C4Threshold]],"Yes","No"),"nd")</f>
        <v>No</v>
      </c>
      <c r="T28" t="str">
        <f>IF(calc[[#This Row],[Method]]="FABLEBrief",INDEX(Method_FABLEBrief[],MATCH("AFOLU",Method_FABLEBrief[Criteria],0),3),IF(calc[[#This Row],[Method]]="Test",INDEX(Method_Test[],MATCH("AFOLU",Method_Test[Criteria],0),3),""))</f>
        <v>FAO</v>
      </c>
      <c r="U28" s="25">
        <f>IF(calc[[#This Row],[Method]]="FABLEBrief",INDEX(Method_FABLEBrief[],MATCH("AFOLU",Method_FABLEBrief[Criteria],0),2),IF(calc[[#This Row],[Method]]="Test",INDEX(Method_Test[],MATCH("AFOLU",Method_Test[Criteria],0),2),""))</f>
        <v>0</v>
      </c>
      <c r="V28" s="25">
        <f>IF(calc[[#This Row],[C5Source]]="FAO",SUMIFS(DataGHGFAO[AFOLU_MtCO2e],DataGHGFAO[ISO3],calc[[#This Row],[ISO3]]),IF(calc[[#This Row],[C5Source]]="GHGI",SUMIFS(DataGHGI[MtCO2e],DataGHGI[Sector],"Land-Use Change and Forestry",DataGHGI[ISO3],calc[[#This Row],[ISO3]])+SUMIFS(DataGHGI[MtCO2e],DataGHGI[Sector],"Agriculture",DataGHGI[ISO3],calc[[#This Row],[ISO3]]),""))</f>
        <v>16.3899139</v>
      </c>
      <c r="W28" t="str">
        <f>IF(calc[[#This Row],[C5Value]]&lt;&gt;0,IF(calc[[#This Row],[C5Value]]&lt;calc[[#This Row],[C5Threshold]],"No","Yes"),"nd")</f>
        <v>Yes</v>
      </c>
      <c r="X28" s="60" t="str">
        <f>IF(AND(calc[[#This Row],[C1Outcome]]="NO",calc[[#This Row],[C2Outcome]]="NO"),IF(calc[[#This Row],[C3Outcome]]="YES","Profile5","Profile6"),IF(calc[[#This Row],[C3Outcome]]="No","Profile4",IF(calc[[#This Row],[C4Outcome]]="YES",IF(calc[[#This Row],[C5Outcome]]="YES","Profile1","Profile2"),"Profile3")))</f>
        <v>Profile5</v>
      </c>
      <c r="Y28" s="44" t="str">
        <f>IF(OR(calc[[#This Row],[C1Outcome]]="nd",calc[[#This Row],[C3Outcome]]="nd",calc[[#This Row],[C5Outcome]]="nd"),"",calc[[#This Row],[PROFILE_pre]])</f>
        <v>Profile5</v>
      </c>
      <c r="Z28" s="62">
        <f>SUMIFS(DataGHGFAO[LULUCF_MtCO2e],DataGHGFAO[ISO3],calc[[#This Row],[ISO3]])</f>
        <v>10.767513600000001</v>
      </c>
      <c r="AA28" s="62">
        <f>SUMIFS(DataGHGFAO[Crop_MtCO2e],DataGHGFAO[ISO3],calc[[#This Row],[ISO3]])</f>
        <v>1.1152265000000003</v>
      </c>
      <c r="AB28" s="62">
        <f>SUMIFS(DataGHGFAO[Livestock_MtCO2e],DataGHGFAO[ISO3],calc[[#This Row],[ISO3]])</f>
        <v>4.5071738000000003</v>
      </c>
      <c r="AC28" s="62">
        <f>SUMIFS(DataGHGFAO[AFOLU_MtCO2e],DataGHGFAO[ISO3],calc[[#This Row],[ISO3]])</f>
        <v>16.3899139</v>
      </c>
    </row>
    <row r="29" spans="1:29">
      <c r="A29" t="s">
        <v>417</v>
      </c>
      <c r="B29" t="s">
        <v>418</v>
      </c>
      <c r="C29" t="str">
        <f>INDEX(SelectionMethod[],MATCH("x",SelectionMethod[Selection],0),2)</f>
        <v>FABLEBrief</v>
      </c>
      <c r="D29" t="str">
        <f>IF(calc[[#This Row],[Method]]="FABLEBrief",INDEX(Method_FABLEBrief[],MATCH("Totalkcal",Method_FABLEBrief[Criteria],0),3),IF(calc[[#This Row],[Method]]="Test",INDEX(Method_Test[],MATCH("Totalkcal",Method_Test[Criteria],0),3),""))</f>
        <v>FAO</v>
      </c>
      <c r="E29">
        <f>IF(calc[[#This Row],[Method]]="FABLEBrief",INDEX(Method_FABLEBrief[],MATCH("Totalkcal",Method_FABLEBrief[Criteria],0),2),IF(calc[[#This Row],[Method]]="Test",INDEX(Method_Test[],MATCH("Totalkcal",Method_Test[Criteria],0),2),""))</f>
        <v>3000</v>
      </c>
      <c r="F29">
        <f>IF(calc[[#This Row],[C1Source]]="FAO",SUMIFS(DataFoodConso[Total Kcal],DataFoodConso[ISO3],calc[[#This Row],[ISO3]]),"")</f>
        <v>0</v>
      </c>
      <c r="G29" t="str">
        <f>IF(calc[[#This Row],[C1Value]]&gt;0,IF(calc[[#This Row],[C1Value]]&lt;=calc[[#This Row],[C1Threshold]],"No","Yes"),"nd")</f>
        <v>nd</v>
      </c>
      <c r="H29" t="str">
        <f>IF(calc[[#This Row],[Method]]="FABLEBrief",INDEX(Method_FABLEBrief[],MATCH("RedMeatkcal",Method_FABLEBrief[Criteria],0),3),IF(calc[[#This Row],[Method]]="Test",INDEX(Method_Test[],MATCH("RedMeatkcal",Method_Test[Criteria],0),3),""))</f>
        <v>FAO</v>
      </c>
      <c r="I29">
        <f>IF(calc[[#This Row],[Method]]="FABLEBrief",INDEX(Method_FABLEBrief[],MATCH("RedMeatkcal",Method_FABLEBrief[Criteria],0),2),IF(calc[[#This Row],[Method]]="Test",INDEX(Method_Test[],MATCH("RedMeatkcal",Method_Test[Criteria],0),2),""))</f>
        <v>60</v>
      </c>
      <c r="J29">
        <f>IF(calc[[#This Row],[C2Source]]="FAO",SUMIFS(DataFoodConso[Red Meat],DataFoodConso[ISO3],calc[[#This Row],[ISO3]]),"")</f>
        <v>0</v>
      </c>
      <c r="K29" t="str">
        <f>IF(AND(calc[[#This Row],[C2Value]]&gt;0,calc[[#This Row],[C2Value]]&lt;=calc[[#This Row],[C2Threshold]]),"No","Yes")</f>
        <v>Yes</v>
      </c>
      <c r="L29" t="str">
        <f>IF(calc[[#This Row],[Method]]="FABLEBrief",INDEX(Method_FABLEBrief[],MATCH("LandRemovalPotential",Method_FABLEBrief[Criteria],0),3),IF(calc[[#This Row],[Method]]="Test",INDEX(Method_Test[],MATCH("LandRemovalPotential",Method_Test[Criteria],0),3),""))</f>
        <v>RoeNoAgri</v>
      </c>
      <c r="M29" s="3">
        <f>IF(calc[[#This Row],[Method]]="FABLEBrief",INDEX(Method_FABLEBrief[],MATCH("LandRemovalPotential",Method_FABLEBrief[Criteria],0),2),IF(calc[[#This Row],[Method]]="Test",INDEX(Method_Test[],MATCH("LandRemovalPotential",Method_Test[Criteria],0),2),""))</f>
        <v>0.19550000000000001</v>
      </c>
      <c r="N29" s="3">
        <f>IF(AND(calc[[#This Row],[C3Source]]="RoeNoAgri",calc[[#This Row],[C4Source]]="FAO"),SUMIFS(DataShLandRemPot[FAOSh_noagri],DataShLandRemPot[ISO3],calc[[#This Row],[ISO3]]),IF(AND(calc[[#This Row],[C3Source]]="RoeAgri",calc[[#This Row],[C4Source]]="FAO"),SUMIFS(DataShLandRemPot[FAOSh_withagri],DataShLandRemPot[ISO3],calc[[#This Row],[ISO3]]),IF(AND(calc[[#This Row],[C3Source]]="RoeNoAgri",calc[[#This Row],[C4Source]]="GHGI"),SUMIFS(DataShLandRemPot[GHGISh_noagri],DataShLandRemPot[ISO3],calc[[#This Row],[ISO3]]),IF(AND(calc[[#This Row],[C3Source]]="RoeAgri",calc[[#This Row],[C4Source]]="GHGI"),SUMIFS(DataShLandRemPot[GHGISh_wagri],DataShLandRemPot[ISO3],calc[[#This Row],[ISO3]]),""))))</f>
        <v>0</v>
      </c>
      <c r="O29" t="str">
        <f>IF(calc[[#This Row],[C3Value]]&lt;&gt;0,IF(calc[[#This Row],[C3Value]]&gt;=calc[[#This Row],[C3Threshold]],"Yes","No"),"nd")</f>
        <v>nd</v>
      </c>
      <c r="P29" t="str">
        <f>IF(calc[[#This Row],[Method]]="FABLEBrief",INDEX(Method_FABLEBrief[],MATCH("LULUCFnegative",Method_FABLEBrief[Criteria],0),3),IF(calc[[#This Row],[Method]]="Test",INDEX(Method_Test[],MATCH("LULUCFnegative",Method_Test[Criteria],0),3),""))</f>
        <v>FAO</v>
      </c>
      <c r="Q29" s="25">
        <f>IF(calc[[#This Row],[Method]]="FABLEBrief",INDEX(Method_FABLEBrief[],MATCH("LULUCFnegative",Method_FABLEBrief[Criteria],0),2),IF(calc[[#This Row],[Method]]="Test",INDEX(Method_Test[],MATCH("LULUCFnegative",Method_Test[Criteria],0),2),""))</f>
        <v>0</v>
      </c>
      <c r="R29" s="29">
        <f>IF(calc[[#This Row],[C4Source]]="FAO",SUMIFS(DataGHGFAO[LULUCF_MtCO2e],DataGHGFAO[ISO3],calc[[#This Row],[ISO3]]),IF(calc[[#This Row],[C4Source]]="GHGI",SUMIFS(DataGHGI[MtCO2e],DataGHGI[Sector],"Land-Use Change and Forestry",DataGHGI[ISO3],calc[[#This Row],[ISO3]]),""))</f>
        <v>0</v>
      </c>
      <c r="S29" t="str">
        <f>IF(calc[[#This Row],[C4Value]]&lt;&gt;0,IF(calc[[#This Row],[C4Value]]&lt;calc[[#This Row],[C4Threshold]],"Yes","No"),"nd")</f>
        <v>nd</v>
      </c>
      <c r="T29" t="str">
        <f>IF(calc[[#This Row],[Method]]="FABLEBrief",INDEX(Method_FABLEBrief[],MATCH("AFOLU",Method_FABLEBrief[Criteria],0),3),IF(calc[[#This Row],[Method]]="Test",INDEX(Method_Test[],MATCH("AFOLU",Method_Test[Criteria],0),3),""))</f>
        <v>FAO</v>
      </c>
      <c r="U29" s="25">
        <f>IF(calc[[#This Row],[Method]]="FABLEBrief",INDEX(Method_FABLEBrief[],MATCH("AFOLU",Method_FABLEBrief[Criteria],0),2),IF(calc[[#This Row],[Method]]="Test",INDEX(Method_Test[],MATCH("AFOLU",Method_Test[Criteria],0),2),""))</f>
        <v>0</v>
      </c>
      <c r="V29" s="25">
        <f>IF(calc[[#This Row],[C5Source]]="FAO",SUMIFS(DataGHGFAO[AFOLU_MtCO2e],DataGHGFAO[ISO3],calc[[#This Row],[ISO3]]),IF(calc[[#This Row],[C5Source]]="GHGI",SUMIFS(DataGHGI[MtCO2e],DataGHGI[Sector],"Land-Use Change and Forestry",DataGHGI[ISO3],calc[[#This Row],[ISO3]])+SUMIFS(DataGHGI[MtCO2e],DataGHGI[Sector],"Agriculture",DataGHGI[ISO3],calc[[#This Row],[ISO3]]),""))</f>
        <v>0</v>
      </c>
      <c r="W29" t="str">
        <f>IF(calc[[#This Row],[C5Value]]&lt;&gt;0,IF(calc[[#This Row],[C5Value]]&lt;calc[[#This Row],[C5Threshold]],"No","Yes"),"nd")</f>
        <v>nd</v>
      </c>
      <c r="X29" s="60" t="str">
        <f>IF(AND(calc[[#This Row],[C1Outcome]]="NO",calc[[#This Row],[C2Outcome]]="NO"),IF(calc[[#This Row],[C3Outcome]]="YES","Profile5","Profile6"),IF(calc[[#This Row],[C3Outcome]]="No","Profile4",IF(calc[[#This Row],[C4Outcome]]="YES",IF(calc[[#This Row],[C5Outcome]]="YES","Profile1","Profile2"),"Profile3")))</f>
        <v>Profile3</v>
      </c>
      <c r="Y29" s="44" t="str">
        <f>IF(OR(calc[[#This Row],[C1Outcome]]="nd",calc[[#This Row],[C3Outcome]]="nd",calc[[#This Row],[C5Outcome]]="nd"),"",calc[[#This Row],[PROFILE_pre]])</f>
        <v/>
      </c>
      <c r="Z29" s="62">
        <f>SUMIFS(DataGHGFAO[LULUCF_MtCO2e],DataGHGFAO[ISO3],calc[[#This Row],[ISO3]])</f>
        <v>0</v>
      </c>
      <c r="AA29" s="62">
        <f>SUMIFS(DataGHGFAO[Crop_MtCO2e],DataGHGFAO[ISO3],calc[[#This Row],[ISO3]])</f>
        <v>0</v>
      </c>
      <c r="AB29" s="62">
        <f>SUMIFS(DataGHGFAO[Livestock_MtCO2e],DataGHGFAO[ISO3],calc[[#This Row],[ISO3]])</f>
        <v>0</v>
      </c>
      <c r="AC29" s="62">
        <f>SUMIFS(DataGHGFAO[AFOLU_MtCO2e],DataGHGFAO[ISO3],calc[[#This Row],[ISO3]])</f>
        <v>0</v>
      </c>
    </row>
    <row r="30" spans="1:29">
      <c r="A30" t="s">
        <v>275</v>
      </c>
      <c r="B30" t="s">
        <v>276</v>
      </c>
      <c r="C30" t="str">
        <f>INDEX(SelectionMethod[],MATCH("x",SelectionMethod[Selection],0),2)</f>
        <v>FABLEBrief</v>
      </c>
      <c r="D30" t="str">
        <f>IF(calc[[#This Row],[Method]]="FABLEBrief",INDEX(Method_FABLEBrief[],MATCH("Totalkcal",Method_FABLEBrief[Criteria],0),3),IF(calc[[#This Row],[Method]]="Test",INDEX(Method_Test[],MATCH("Totalkcal",Method_Test[Criteria],0),3),""))</f>
        <v>FAO</v>
      </c>
      <c r="E30">
        <f>IF(calc[[#This Row],[Method]]="FABLEBrief",INDEX(Method_FABLEBrief[],MATCH("Totalkcal",Method_FABLEBrief[Criteria],0),2),IF(calc[[#This Row],[Method]]="Test",INDEX(Method_Test[],MATCH("Totalkcal",Method_Test[Criteria],0),2),""))</f>
        <v>3000</v>
      </c>
      <c r="F30">
        <f>IF(calc[[#This Row],[C1Source]]="FAO",SUMIFS(DataFoodConso[Total Kcal],DataFoodConso[ISO3],calc[[#This Row],[ISO3]]),"")</f>
        <v>0</v>
      </c>
      <c r="G30" t="str">
        <f>IF(calc[[#This Row],[C1Value]]&gt;0,IF(calc[[#This Row],[C1Value]]&lt;=calc[[#This Row],[C1Threshold]],"No","Yes"),"nd")</f>
        <v>nd</v>
      </c>
      <c r="H30" t="str">
        <f>IF(calc[[#This Row],[Method]]="FABLEBrief",INDEX(Method_FABLEBrief[],MATCH("RedMeatkcal",Method_FABLEBrief[Criteria],0),3),IF(calc[[#This Row],[Method]]="Test",INDEX(Method_Test[],MATCH("RedMeatkcal",Method_Test[Criteria],0),3),""))</f>
        <v>FAO</v>
      </c>
      <c r="I30">
        <f>IF(calc[[#This Row],[Method]]="FABLEBrief",INDEX(Method_FABLEBrief[],MATCH("RedMeatkcal",Method_FABLEBrief[Criteria],0),2),IF(calc[[#This Row],[Method]]="Test",INDEX(Method_Test[],MATCH("RedMeatkcal",Method_Test[Criteria],0),2),""))</f>
        <v>60</v>
      </c>
      <c r="J30">
        <f>IF(calc[[#This Row],[C2Source]]="FAO",SUMIFS(DataFoodConso[Red Meat],DataFoodConso[ISO3],calc[[#This Row],[ISO3]]),"")</f>
        <v>0</v>
      </c>
      <c r="K30" t="str">
        <f>IF(AND(calc[[#This Row],[C2Value]]&gt;0,calc[[#This Row],[C2Value]]&lt;=calc[[#This Row],[C2Threshold]]),"No","Yes")</f>
        <v>Yes</v>
      </c>
      <c r="L30" t="str">
        <f>IF(calc[[#This Row],[Method]]="FABLEBrief",INDEX(Method_FABLEBrief[],MATCH("LandRemovalPotential",Method_FABLEBrief[Criteria],0),3),IF(calc[[#This Row],[Method]]="Test",INDEX(Method_Test[],MATCH("LandRemovalPotential",Method_Test[Criteria],0),3),""))</f>
        <v>RoeNoAgri</v>
      </c>
      <c r="M30" s="3">
        <f>IF(calc[[#This Row],[Method]]="FABLEBrief",INDEX(Method_FABLEBrief[],MATCH("LandRemovalPotential",Method_FABLEBrief[Criteria],0),2),IF(calc[[#This Row],[Method]]="Test",INDEX(Method_Test[],MATCH("LandRemovalPotential",Method_Test[Criteria],0),2),""))</f>
        <v>0.19550000000000001</v>
      </c>
      <c r="N30" s="3">
        <f>IF(AND(calc[[#This Row],[C3Source]]="RoeNoAgri",calc[[#This Row],[C4Source]]="FAO"),SUMIFS(DataShLandRemPot[FAOSh_noagri],DataShLandRemPot[ISO3],calc[[#This Row],[ISO3]]),IF(AND(calc[[#This Row],[C3Source]]="RoeAgri",calc[[#This Row],[C4Source]]="FAO"),SUMIFS(DataShLandRemPot[FAOSh_withagri],DataShLandRemPot[ISO3],calc[[#This Row],[ISO3]]),IF(AND(calc[[#This Row],[C3Source]]="RoeNoAgri",calc[[#This Row],[C4Source]]="GHGI"),SUMIFS(DataShLandRemPot[GHGISh_noagri],DataShLandRemPot[ISO3],calc[[#This Row],[ISO3]]),IF(AND(calc[[#This Row],[C3Source]]="RoeAgri",calc[[#This Row],[C4Source]]="GHGI"),SUMIFS(DataShLandRemPot[GHGISh_wagri],DataShLandRemPot[ISO3],calc[[#This Row],[ISO3]]),""))))</f>
        <v>6.5761241522860852</v>
      </c>
      <c r="O30" t="str">
        <f>IF(calc[[#This Row],[C3Value]]&lt;&gt;0,IF(calc[[#This Row],[C3Value]]&gt;=calc[[#This Row],[C3Threshold]],"Yes","No"),"nd")</f>
        <v>Yes</v>
      </c>
      <c r="P30" t="str">
        <f>IF(calc[[#This Row],[Method]]="FABLEBrief",INDEX(Method_FABLEBrief[],MATCH("LULUCFnegative",Method_FABLEBrief[Criteria],0),3),IF(calc[[#This Row],[Method]]="Test",INDEX(Method_Test[],MATCH("LULUCFnegative",Method_Test[Criteria],0),3),""))</f>
        <v>FAO</v>
      </c>
      <c r="Q30" s="25">
        <f>IF(calc[[#This Row],[Method]]="FABLEBrief",INDEX(Method_FABLEBrief[],MATCH("LULUCFnegative",Method_FABLEBrief[Criteria],0),2),IF(calc[[#This Row],[Method]]="Test",INDEX(Method_Test[],MATCH("LULUCFnegative",Method_Test[Criteria],0),2),""))</f>
        <v>0</v>
      </c>
      <c r="R30" s="29">
        <f>IF(calc[[#This Row],[C4Source]]="FAO",SUMIFS(DataGHGFAO[LULUCF_MtCO2e],DataGHGFAO[ISO3],calc[[#This Row],[ISO3]]),IF(calc[[#This Row],[C4Source]]="GHGI",SUMIFS(DataGHGI[MtCO2e],DataGHGI[Sector],"Land-Use Change and Forestry",DataGHGI[ISO3],calc[[#This Row],[ISO3]]),""))</f>
        <v>-1.3165336999999999</v>
      </c>
      <c r="S30" t="str">
        <f>IF(calc[[#This Row],[C4Value]]&lt;&gt;0,IF(calc[[#This Row],[C4Value]]&lt;calc[[#This Row],[C4Threshold]],"Yes","No"),"nd")</f>
        <v>Yes</v>
      </c>
      <c r="T30" t="str">
        <f>IF(calc[[#This Row],[Method]]="FABLEBrief",INDEX(Method_FABLEBrief[],MATCH("AFOLU",Method_FABLEBrief[Criteria],0),3),IF(calc[[#This Row],[Method]]="Test",INDEX(Method_Test[],MATCH("AFOLU",Method_Test[Criteria],0),3),""))</f>
        <v>FAO</v>
      </c>
      <c r="U30" s="25">
        <f>IF(calc[[#This Row],[Method]]="FABLEBrief",INDEX(Method_FABLEBrief[],MATCH("AFOLU",Method_FABLEBrief[Criteria],0),2),IF(calc[[#This Row],[Method]]="Test",INDEX(Method_Test[],MATCH("AFOLU",Method_Test[Criteria],0),2),""))</f>
        <v>0</v>
      </c>
      <c r="V30" s="25">
        <f>IF(calc[[#This Row],[C5Source]]="FAO",SUMIFS(DataGHGFAO[AFOLU_MtCO2e],DataGHGFAO[ISO3],calc[[#This Row],[ISO3]]),IF(calc[[#This Row],[C5Source]]="GHGI",SUMIFS(DataGHGI[MtCO2e],DataGHGI[Sector],"Land-Use Change and Forestry",DataGHGI[ISO3],calc[[#This Row],[ISO3]])+SUMIFS(DataGHGI[MtCO2e],DataGHGI[Sector],"Agriculture",DataGHGI[ISO3],calc[[#This Row],[ISO3]]),""))</f>
        <v>-0.78122199999999997</v>
      </c>
      <c r="W30" t="str">
        <f>IF(calc[[#This Row],[C5Value]]&lt;&gt;0,IF(calc[[#This Row],[C5Value]]&lt;calc[[#This Row],[C5Threshold]],"No","Yes"),"nd")</f>
        <v>No</v>
      </c>
      <c r="X30" s="60" t="str">
        <f>IF(AND(calc[[#This Row],[C1Outcome]]="NO",calc[[#This Row],[C2Outcome]]="NO"),IF(calc[[#This Row],[C3Outcome]]="YES","Profile5","Profile6"),IF(calc[[#This Row],[C3Outcome]]="No","Profile4",IF(calc[[#This Row],[C4Outcome]]="YES",IF(calc[[#This Row],[C5Outcome]]="YES","Profile1","Profile2"),"Profile3")))</f>
        <v>Profile2</v>
      </c>
      <c r="Y30" s="44" t="str">
        <f>IF(OR(calc[[#This Row],[C1Outcome]]="nd",calc[[#This Row],[C3Outcome]]="nd",calc[[#This Row],[C5Outcome]]="nd"),"",calc[[#This Row],[PROFILE_pre]])</f>
        <v/>
      </c>
      <c r="Z30" s="62">
        <f>SUMIFS(DataGHGFAO[LULUCF_MtCO2e],DataGHGFAO[ISO3],calc[[#This Row],[ISO3]])</f>
        <v>-1.3165336999999999</v>
      </c>
      <c r="AA30" s="62">
        <f>SUMIFS(DataGHGFAO[Crop_MtCO2e],DataGHGFAO[ISO3],calc[[#This Row],[ISO3]])</f>
        <v>5.7490399999999942E-2</v>
      </c>
      <c r="AB30" s="62">
        <f>SUMIFS(DataGHGFAO[Livestock_MtCO2e],DataGHGFAO[ISO3],calc[[#This Row],[ISO3]])</f>
        <v>0.4778213</v>
      </c>
      <c r="AC30" s="62">
        <f>SUMIFS(DataGHGFAO[AFOLU_MtCO2e],DataGHGFAO[ISO3],calc[[#This Row],[ISO3]])</f>
        <v>-0.78122199999999997</v>
      </c>
    </row>
    <row r="31" spans="1:29">
      <c r="A31" t="s">
        <v>225</v>
      </c>
      <c r="B31" t="s">
        <v>226</v>
      </c>
      <c r="C31" t="str">
        <f>INDEX(SelectionMethod[],MATCH("x",SelectionMethod[Selection],0),2)</f>
        <v>FABLEBrief</v>
      </c>
      <c r="D31" t="str">
        <f>IF(calc[[#This Row],[Method]]="FABLEBrief",INDEX(Method_FABLEBrief[],MATCH("Totalkcal",Method_FABLEBrief[Criteria],0),3),IF(calc[[#This Row],[Method]]="Test",INDEX(Method_Test[],MATCH("Totalkcal",Method_Test[Criteria],0),3),""))</f>
        <v>FAO</v>
      </c>
      <c r="E31">
        <f>IF(calc[[#This Row],[Method]]="FABLEBrief",INDEX(Method_FABLEBrief[],MATCH("Totalkcal",Method_FABLEBrief[Criteria],0),2),IF(calc[[#This Row],[Method]]="Test",INDEX(Method_Test[],MATCH("Totalkcal",Method_Test[Criteria],0),2),""))</f>
        <v>3000</v>
      </c>
      <c r="F31">
        <f>IF(calc[[#This Row],[C1Source]]="FAO",SUMIFS(DataFoodConso[Total Kcal],DataFoodConso[ISO3],calc[[#This Row],[ISO3]]),"")</f>
        <v>2464</v>
      </c>
      <c r="G31" t="str">
        <f>IF(calc[[#This Row],[C1Value]]&gt;0,IF(calc[[#This Row],[C1Value]]&lt;=calc[[#This Row],[C1Threshold]],"No","Yes"),"nd")</f>
        <v>No</v>
      </c>
      <c r="H31" t="str">
        <f>IF(calc[[#This Row],[Method]]="FABLEBrief",INDEX(Method_FABLEBrief[],MATCH("RedMeatkcal",Method_FABLEBrief[Criteria],0),3),IF(calc[[#This Row],[Method]]="Test",INDEX(Method_Test[],MATCH("RedMeatkcal",Method_Test[Criteria],0),3),""))</f>
        <v>FAO</v>
      </c>
      <c r="I31">
        <f>IF(calc[[#This Row],[Method]]="FABLEBrief",INDEX(Method_FABLEBrief[],MATCH("RedMeatkcal",Method_FABLEBrief[Criteria],0),2),IF(calc[[#This Row],[Method]]="Test",INDEX(Method_Test[],MATCH("RedMeatkcal",Method_Test[Criteria],0),2),""))</f>
        <v>60</v>
      </c>
      <c r="J31">
        <f>IF(calc[[#This Row],[C2Source]]="FAO",SUMIFS(DataFoodConso[Red Meat],DataFoodConso[ISO3],calc[[#This Row],[ISO3]]),"")</f>
        <v>180</v>
      </c>
      <c r="K31" t="str">
        <f>IF(AND(calc[[#This Row],[C2Value]]&gt;0,calc[[#This Row],[C2Value]]&lt;=calc[[#This Row],[C2Threshold]]),"No","Yes")</f>
        <v>Yes</v>
      </c>
      <c r="L31" t="str">
        <f>IF(calc[[#This Row],[Method]]="FABLEBrief",INDEX(Method_FABLEBrief[],MATCH("LandRemovalPotential",Method_FABLEBrief[Criteria],0),3),IF(calc[[#This Row],[Method]]="Test",INDEX(Method_Test[],MATCH("LandRemovalPotential",Method_Test[Criteria],0),3),""))</f>
        <v>RoeNoAgri</v>
      </c>
      <c r="M31" s="3">
        <f>IF(calc[[#This Row],[Method]]="FABLEBrief",INDEX(Method_FABLEBrief[],MATCH("LandRemovalPotential",Method_FABLEBrief[Criteria],0),2),IF(calc[[#This Row],[Method]]="Test",INDEX(Method_Test[],MATCH("LandRemovalPotential",Method_Test[Criteria],0),2),""))</f>
        <v>0.19550000000000001</v>
      </c>
      <c r="N31" s="3">
        <f>IF(AND(calc[[#This Row],[C3Source]]="RoeNoAgri",calc[[#This Row],[C4Source]]="FAO"),SUMIFS(DataShLandRemPot[FAOSh_noagri],DataShLandRemPot[ISO3],calc[[#This Row],[ISO3]]),IF(AND(calc[[#This Row],[C3Source]]="RoeAgri",calc[[#This Row],[C4Source]]="FAO"),SUMIFS(DataShLandRemPot[FAOSh_withagri],DataShLandRemPot[ISO3],calc[[#This Row],[ISO3]]),IF(AND(calc[[#This Row],[C3Source]]="RoeNoAgri",calc[[#This Row],[C4Source]]="GHGI"),SUMIFS(DataShLandRemPot[GHGISh_noagri],DataShLandRemPot[ISO3],calc[[#This Row],[ISO3]]),IF(AND(calc[[#This Row],[C3Source]]="RoeAgri",calc[[#This Row],[C4Source]]="GHGI"),SUMIFS(DataShLandRemPot[GHGISh_wagri],DataShLandRemPot[ISO3],calc[[#This Row],[ISO3]]),""))))</f>
        <v>2.28196822213304</v>
      </c>
      <c r="O31" t="str">
        <f>IF(calc[[#This Row],[C3Value]]&lt;&gt;0,IF(calc[[#This Row],[C3Value]]&gt;=calc[[#This Row],[C3Threshold]],"Yes","No"),"nd")</f>
        <v>Yes</v>
      </c>
      <c r="P31" t="str">
        <f>IF(calc[[#This Row],[Method]]="FABLEBrief",INDEX(Method_FABLEBrief[],MATCH("LULUCFnegative",Method_FABLEBrief[Criteria],0),3),IF(calc[[#This Row],[Method]]="Test",INDEX(Method_Test[],MATCH("LULUCFnegative",Method_Test[Criteria],0),3),""))</f>
        <v>FAO</v>
      </c>
      <c r="Q31" s="25">
        <f>IF(calc[[#This Row],[Method]]="FABLEBrief",INDEX(Method_FABLEBrief[],MATCH("LULUCFnegative",Method_FABLEBrief[Criteria],0),2),IF(calc[[#This Row],[Method]]="Test",INDEX(Method_Test[],MATCH("LULUCFnegative",Method_Test[Criteria],0),2),""))</f>
        <v>0</v>
      </c>
      <c r="R31" s="29">
        <f>IF(calc[[#This Row],[C4Source]]="FAO",SUMIFS(DataGHGFAO[LULUCF_MtCO2e],DataGHGFAO[ISO3],calc[[#This Row],[ISO3]]),IF(calc[[#This Row],[C4Source]]="GHGI",SUMIFS(DataGHGI[MtCO2e],DataGHGI[Sector],"Land-Use Change and Forestry",DataGHGI[ISO3],calc[[#This Row],[ISO3]]),""))</f>
        <v>77.9314964</v>
      </c>
      <c r="S31" t="str">
        <f>IF(calc[[#This Row],[C4Value]]&lt;&gt;0,IF(calc[[#This Row],[C4Value]]&lt;calc[[#This Row],[C4Threshold]],"Yes","No"),"nd")</f>
        <v>No</v>
      </c>
      <c r="T31" t="str">
        <f>IF(calc[[#This Row],[Method]]="FABLEBrief",INDEX(Method_FABLEBrief[],MATCH("AFOLU",Method_FABLEBrief[Criteria],0),3),IF(calc[[#This Row],[Method]]="Test",INDEX(Method_Test[],MATCH("AFOLU",Method_Test[Criteria],0),3),""))</f>
        <v>FAO</v>
      </c>
      <c r="U31" s="25">
        <f>IF(calc[[#This Row],[Method]]="FABLEBrief",INDEX(Method_FABLEBrief[],MATCH("AFOLU",Method_FABLEBrief[Criteria],0),2),IF(calc[[#This Row],[Method]]="Test",INDEX(Method_Test[],MATCH("AFOLU",Method_Test[Criteria],0),2),""))</f>
        <v>0</v>
      </c>
      <c r="V31" s="25">
        <f>IF(calc[[#This Row],[C5Source]]="FAO",SUMIFS(DataGHGFAO[AFOLU_MtCO2e],DataGHGFAO[ISO3],calc[[#This Row],[ISO3]]),IF(calc[[#This Row],[C5Source]]="GHGI",SUMIFS(DataGHGI[MtCO2e],DataGHGI[Sector],"Land-Use Change and Forestry",DataGHGI[ISO3],calc[[#This Row],[ISO3]])+SUMIFS(DataGHGI[MtCO2e],DataGHGI[Sector],"Agriculture",DataGHGI[ISO3],calc[[#This Row],[ISO3]]),""))</f>
        <v>108.4338942</v>
      </c>
      <c r="W31" t="str">
        <f>IF(calc[[#This Row],[C5Value]]&lt;&gt;0,IF(calc[[#This Row],[C5Value]]&lt;calc[[#This Row],[C5Threshold]],"No","Yes"),"nd")</f>
        <v>Yes</v>
      </c>
      <c r="X31" s="60" t="str">
        <f>IF(AND(calc[[#This Row],[C1Outcome]]="NO",calc[[#This Row],[C2Outcome]]="NO"),IF(calc[[#This Row],[C3Outcome]]="YES","Profile5","Profile6"),IF(calc[[#This Row],[C3Outcome]]="No","Profile4",IF(calc[[#This Row],[C4Outcome]]="YES",IF(calc[[#This Row],[C5Outcome]]="YES","Profile1","Profile2"),"Profile3")))</f>
        <v>Profile3</v>
      </c>
      <c r="Y31" s="44" t="str">
        <f>IF(OR(calc[[#This Row],[C1Outcome]]="nd",calc[[#This Row],[C3Outcome]]="nd",calc[[#This Row],[C5Outcome]]="nd"),"",calc[[#This Row],[PROFILE_pre]])</f>
        <v>Profile3</v>
      </c>
      <c r="Z31" s="62">
        <f>SUMIFS(DataGHGFAO[LULUCF_MtCO2e],DataGHGFAO[ISO3],calc[[#This Row],[ISO3]])</f>
        <v>77.9314964</v>
      </c>
      <c r="AA31" s="62">
        <f>SUMIFS(DataGHGFAO[Crop_MtCO2e],DataGHGFAO[ISO3],calc[[#This Row],[ISO3]])</f>
        <v>3.504360099999996</v>
      </c>
      <c r="AB31" s="62">
        <f>SUMIFS(DataGHGFAO[Livestock_MtCO2e],DataGHGFAO[ISO3],calc[[#This Row],[ISO3]])</f>
        <v>26.998037700000001</v>
      </c>
      <c r="AC31" s="62">
        <f>SUMIFS(DataGHGFAO[AFOLU_MtCO2e],DataGHGFAO[ISO3],calc[[#This Row],[ISO3]])</f>
        <v>108.4338942</v>
      </c>
    </row>
    <row r="32" spans="1:29">
      <c r="A32" t="s">
        <v>419</v>
      </c>
      <c r="B32" t="s">
        <v>513</v>
      </c>
      <c r="C32" t="str">
        <f>INDEX(SelectionMethod[],MATCH("x",SelectionMethod[Selection],0),2)</f>
        <v>FABLEBrief</v>
      </c>
      <c r="D32" t="str">
        <f>IF(calc[[#This Row],[Method]]="FABLEBrief",INDEX(Method_FABLEBrief[],MATCH("Totalkcal",Method_FABLEBrief[Criteria],0),3),IF(calc[[#This Row],[Method]]="Test",INDEX(Method_Test[],MATCH("Totalkcal",Method_Test[Criteria],0),3),""))</f>
        <v>FAO</v>
      </c>
      <c r="E32">
        <f>IF(calc[[#This Row],[Method]]="FABLEBrief",INDEX(Method_FABLEBrief[],MATCH("Totalkcal",Method_FABLEBrief[Criteria],0),2),IF(calc[[#This Row],[Method]]="Test",INDEX(Method_Test[],MATCH("Totalkcal",Method_Test[Criteria],0),2),""))</f>
        <v>3000</v>
      </c>
      <c r="F32">
        <f>IF(calc[[#This Row],[C1Source]]="FAO",SUMIFS(DataFoodConso[Total Kcal],DataFoodConso[ISO3],calc[[#This Row],[ISO3]]),"")</f>
        <v>0</v>
      </c>
      <c r="G32" t="str">
        <f>IF(calc[[#This Row],[C1Value]]&gt;0,IF(calc[[#This Row],[C1Value]]&lt;=calc[[#This Row],[C1Threshold]],"No","Yes"),"nd")</f>
        <v>nd</v>
      </c>
      <c r="H32" t="str">
        <f>IF(calc[[#This Row],[Method]]="FABLEBrief",INDEX(Method_FABLEBrief[],MATCH("RedMeatkcal",Method_FABLEBrief[Criteria],0),3),IF(calc[[#This Row],[Method]]="Test",INDEX(Method_Test[],MATCH("RedMeatkcal",Method_Test[Criteria],0),3),""))</f>
        <v>FAO</v>
      </c>
      <c r="I32">
        <f>IF(calc[[#This Row],[Method]]="FABLEBrief",INDEX(Method_FABLEBrief[],MATCH("RedMeatkcal",Method_FABLEBrief[Criteria],0),2),IF(calc[[#This Row],[Method]]="Test",INDEX(Method_Test[],MATCH("RedMeatkcal",Method_Test[Criteria],0),2),""))</f>
        <v>60</v>
      </c>
      <c r="J32">
        <f>IF(calc[[#This Row],[C2Source]]="FAO",SUMIFS(DataFoodConso[Red Meat],DataFoodConso[ISO3],calc[[#This Row],[ISO3]]),"")</f>
        <v>0</v>
      </c>
      <c r="K32" t="str">
        <f>IF(AND(calc[[#This Row],[C2Value]]&gt;0,calc[[#This Row],[C2Value]]&lt;=calc[[#This Row],[C2Threshold]]),"No","Yes")</f>
        <v>Yes</v>
      </c>
      <c r="L32" t="str">
        <f>IF(calc[[#This Row],[Method]]="FABLEBrief",INDEX(Method_FABLEBrief[],MATCH("LandRemovalPotential",Method_FABLEBrief[Criteria],0),3),IF(calc[[#This Row],[Method]]="Test",INDEX(Method_Test[],MATCH("LandRemovalPotential",Method_Test[Criteria],0),3),""))</f>
        <v>RoeNoAgri</v>
      </c>
      <c r="M32" s="3">
        <f>IF(calc[[#This Row],[Method]]="FABLEBrief",INDEX(Method_FABLEBrief[],MATCH("LandRemovalPotential",Method_FABLEBrief[Criteria],0),2),IF(calc[[#This Row],[Method]]="Test",INDEX(Method_Test[],MATCH("LandRemovalPotential",Method_Test[Criteria],0),2),""))</f>
        <v>0.19550000000000001</v>
      </c>
      <c r="N32" s="3">
        <f>IF(AND(calc[[#This Row],[C3Source]]="RoeNoAgri",calc[[#This Row],[C4Source]]="FAO"),SUMIFS(DataShLandRemPot[FAOSh_noagri],DataShLandRemPot[ISO3],calc[[#This Row],[ISO3]]),IF(AND(calc[[#This Row],[C3Source]]="RoeAgri",calc[[#This Row],[C4Source]]="FAO"),SUMIFS(DataShLandRemPot[FAOSh_withagri],DataShLandRemPot[ISO3],calc[[#This Row],[ISO3]]),IF(AND(calc[[#This Row],[C3Source]]="RoeNoAgri",calc[[#This Row],[C4Source]]="GHGI"),SUMIFS(DataShLandRemPot[GHGISh_noagri],DataShLandRemPot[ISO3],calc[[#This Row],[ISO3]]),IF(AND(calc[[#This Row],[C3Source]]="RoeAgri",calc[[#This Row],[C4Source]]="GHGI"),SUMIFS(DataShLandRemPot[GHGISh_wagri],DataShLandRemPot[ISO3],calc[[#This Row],[ISO3]]),""))))</f>
        <v>0</v>
      </c>
      <c r="O32" t="str">
        <f>IF(calc[[#This Row],[C3Value]]&lt;&gt;0,IF(calc[[#This Row],[C3Value]]&gt;=calc[[#This Row],[C3Threshold]],"Yes","No"),"nd")</f>
        <v>nd</v>
      </c>
      <c r="P32" t="str">
        <f>IF(calc[[#This Row],[Method]]="FABLEBrief",INDEX(Method_FABLEBrief[],MATCH("LULUCFnegative",Method_FABLEBrief[Criteria],0),3),IF(calc[[#This Row],[Method]]="Test",INDEX(Method_Test[],MATCH("LULUCFnegative",Method_Test[Criteria],0),3),""))</f>
        <v>FAO</v>
      </c>
      <c r="Q32" s="25">
        <f>IF(calc[[#This Row],[Method]]="FABLEBrief",INDEX(Method_FABLEBrief[],MATCH("LULUCFnegative",Method_FABLEBrief[Criteria],0),2),IF(calc[[#This Row],[Method]]="Test",INDEX(Method_Test[],MATCH("LULUCFnegative",Method_Test[Criteria],0),2),""))</f>
        <v>0</v>
      </c>
      <c r="R32" s="29">
        <f>IF(calc[[#This Row],[C4Source]]="FAO",SUMIFS(DataGHGFAO[LULUCF_MtCO2e],DataGHGFAO[ISO3],calc[[#This Row],[ISO3]]),IF(calc[[#This Row],[C4Source]]="GHGI",SUMIFS(DataGHGI[MtCO2e],DataGHGI[Sector],"Land-Use Change and Forestry",DataGHGI[ISO3],calc[[#This Row],[ISO3]]),""))</f>
        <v>0</v>
      </c>
      <c r="S32" t="str">
        <f>IF(calc[[#This Row],[C4Value]]&lt;&gt;0,IF(calc[[#This Row],[C4Value]]&lt;calc[[#This Row],[C4Threshold]],"Yes","No"),"nd")</f>
        <v>nd</v>
      </c>
      <c r="T32" t="str">
        <f>IF(calc[[#This Row],[Method]]="FABLEBrief",INDEX(Method_FABLEBrief[],MATCH("AFOLU",Method_FABLEBrief[Criteria],0),3),IF(calc[[#This Row],[Method]]="Test",INDEX(Method_Test[],MATCH("AFOLU",Method_Test[Criteria],0),3),""))</f>
        <v>FAO</v>
      </c>
      <c r="U32" s="25">
        <f>IF(calc[[#This Row],[Method]]="FABLEBrief",INDEX(Method_FABLEBrief[],MATCH("AFOLU",Method_FABLEBrief[Criteria],0),2),IF(calc[[#This Row],[Method]]="Test",INDEX(Method_Test[],MATCH("AFOLU",Method_Test[Criteria],0),2),""))</f>
        <v>0</v>
      </c>
      <c r="V32" s="25">
        <f>IF(calc[[#This Row],[C5Source]]="FAO",SUMIFS(DataGHGFAO[AFOLU_MtCO2e],DataGHGFAO[ISO3],calc[[#This Row],[ISO3]]),IF(calc[[#This Row],[C5Source]]="GHGI",SUMIFS(DataGHGI[MtCO2e],DataGHGI[Sector],"Land-Use Change and Forestry",DataGHGI[ISO3],calc[[#This Row],[ISO3]])+SUMIFS(DataGHGI[MtCO2e],DataGHGI[Sector],"Agriculture",DataGHGI[ISO3],calc[[#This Row],[ISO3]]),""))</f>
        <v>0</v>
      </c>
      <c r="W32" t="str">
        <f>IF(calc[[#This Row],[C5Value]]&lt;&gt;0,IF(calc[[#This Row],[C5Value]]&lt;calc[[#This Row],[C5Threshold]],"No","Yes"),"nd")</f>
        <v>nd</v>
      </c>
      <c r="X32" s="60" t="str">
        <f>IF(AND(calc[[#This Row],[C1Outcome]]="NO",calc[[#This Row],[C2Outcome]]="NO"),IF(calc[[#This Row],[C3Outcome]]="YES","Profile5","Profile6"),IF(calc[[#This Row],[C3Outcome]]="No","Profile4",IF(calc[[#This Row],[C4Outcome]]="YES",IF(calc[[#This Row],[C5Outcome]]="YES","Profile1","Profile2"),"Profile3")))</f>
        <v>Profile3</v>
      </c>
      <c r="Y32" s="44" t="str">
        <f>IF(OR(calc[[#This Row],[C1Outcome]]="nd",calc[[#This Row],[C3Outcome]]="nd",calc[[#This Row],[C5Outcome]]="nd"),"",calc[[#This Row],[PROFILE_pre]])</f>
        <v/>
      </c>
      <c r="Z32" s="62">
        <f>SUMIFS(DataGHGFAO[LULUCF_MtCO2e],DataGHGFAO[ISO3],calc[[#This Row],[ISO3]])</f>
        <v>0</v>
      </c>
      <c r="AA32" s="62">
        <f>SUMIFS(DataGHGFAO[Crop_MtCO2e],DataGHGFAO[ISO3],calc[[#This Row],[ISO3]])</f>
        <v>0</v>
      </c>
      <c r="AB32" s="62">
        <f>SUMIFS(DataGHGFAO[Livestock_MtCO2e],DataGHGFAO[ISO3],calc[[#This Row],[ISO3]])</f>
        <v>0</v>
      </c>
      <c r="AC32" s="62">
        <f>SUMIFS(DataGHGFAO[AFOLU_MtCO2e],DataGHGFAO[ISO3],calc[[#This Row],[ISO3]])</f>
        <v>0</v>
      </c>
    </row>
    <row r="33" spans="1:29">
      <c r="A33" t="s">
        <v>145</v>
      </c>
      <c r="B33" t="s">
        <v>146</v>
      </c>
      <c r="C33" t="str">
        <f>INDEX(SelectionMethod[],MATCH("x",SelectionMethod[Selection],0),2)</f>
        <v>FABLEBrief</v>
      </c>
      <c r="D33" t="str">
        <f>IF(calc[[#This Row],[Method]]="FABLEBrief",INDEX(Method_FABLEBrief[],MATCH("Totalkcal",Method_FABLEBrief[Criteria],0),3),IF(calc[[#This Row],[Method]]="Test",INDEX(Method_Test[],MATCH("Totalkcal",Method_Test[Criteria],0),3),""))</f>
        <v>FAO</v>
      </c>
      <c r="E33">
        <f>IF(calc[[#This Row],[Method]]="FABLEBrief",INDEX(Method_FABLEBrief[],MATCH("Totalkcal",Method_FABLEBrief[Criteria],0),2),IF(calc[[#This Row],[Method]]="Test",INDEX(Method_Test[],MATCH("Totalkcal",Method_Test[Criteria],0),2),""))</f>
        <v>3000</v>
      </c>
      <c r="F33">
        <f>IF(calc[[#This Row],[C1Source]]="FAO",SUMIFS(DataFoodConso[Total Kcal],DataFoodConso[ISO3],calc[[#This Row],[ISO3]]),"")</f>
        <v>3320</v>
      </c>
      <c r="G33" t="str">
        <f>IF(calc[[#This Row],[C1Value]]&gt;0,IF(calc[[#This Row],[C1Value]]&lt;=calc[[#This Row],[C1Threshold]],"No","Yes"),"nd")</f>
        <v>Yes</v>
      </c>
      <c r="H33" t="str">
        <f>IF(calc[[#This Row],[Method]]="FABLEBrief",INDEX(Method_FABLEBrief[],MATCH("RedMeatkcal",Method_FABLEBrief[Criteria],0),3),IF(calc[[#This Row],[Method]]="Test",INDEX(Method_Test[],MATCH("RedMeatkcal",Method_Test[Criteria],0),3),""))</f>
        <v>FAO</v>
      </c>
      <c r="I33">
        <f>IF(calc[[#This Row],[Method]]="FABLEBrief",INDEX(Method_FABLEBrief[],MATCH("RedMeatkcal",Method_FABLEBrief[Criteria],0),2),IF(calc[[#This Row],[Method]]="Test",INDEX(Method_Test[],MATCH("RedMeatkcal",Method_Test[Criteria],0),2),""))</f>
        <v>60</v>
      </c>
      <c r="J33">
        <f>IF(calc[[#This Row],[C2Source]]="FAO",SUMIFS(DataFoodConso[Red Meat],DataFoodConso[ISO3],calc[[#This Row],[ISO3]]),"")</f>
        <v>150</v>
      </c>
      <c r="K33" s="41" t="str">
        <f>IF(AND(calc[[#This Row],[C2Value]]&gt;0,calc[[#This Row],[C2Value]]&lt;=calc[[#This Row],[C2Threshold]]),"No","Yes")</f>
        <v>Yes</v>
      </c>
      <c r="L33" t="str">
        <f>IF(calc[[#This Row],[Method]]="FABLEBrief",INDEX(Method_FABLEBrief[],MATCH("LandRemovalPotential",Method_FABLEBrief[Criteria],0),3),IF(calc[[#This Row],[Method]]="Test",INDEX(Method_Test[],MATCH("LandRemovalPotential",Method_Test[Criteria],0),3),""))</f>
        <v>RoeNoAgri</v>
      </c>
      <c r="M33" s="3">
        <f>IF(calc[[#This Row],[Method]]="FABLEBrief",INDEX(Method_FABLEBrief[],MATCH("LandRemovalPotential",Method_FABLEBrief[Criteria],0),2),IF(calc[[#This Row],[Method]]="Test",INDEX(Method_Test[],MATCH("LandRemovalPotential",Method_Test[Criteria],0),2),""))</f>
        <v>0.19550000000000001</v>
      </c>
      <c r="N33" s="3">
        <f>IF(AND(calc[[#This Row],[C3Source]]="RoeNoAgri",calc[[#This Row],[C4Source]]="FAO"),SUMIFS(DataShLandRemPot[FAOSh_noagri],DataShLandRemPot[ISO3],calc[[#This Row],[ISO3]]),IF(AND(calc[[#This Row],[C3Source]]="RoeAgri",calc[[#This Row],[C4Source]]="FAO"),SUMIFS(DataShLandRemPot[FAOSh_withagri],DataShLandRemPot[ISO3],calc[[#This Row],[ISO3]]),IF(AND(calc[[#This Row],[C3Source]]="RoeNoAgri",calc[[#This Row],[C4Source]]="GHGI"),SUMIFS(DataShLandRemPot[GHGISh_noagri],DataShLandRemPot[ISO3],calc[[#This Row],[ISO3]]),IF(AND(calc[[#This Row],[C3Source]]="RoeAgri",calc[[#This Row],[C4Source]]="GHGI"),SUMIFS(DataShLandRemPot[GHGISh_wagri],DataShLandRemPot[ISO3],calc[[#This Row],[ISO3]]),""))))</f>
        <v>0.27419507535239324</v>
      </c>
      <c r="O33" t="str">
        <f>IF(calc[[#This Row],[C3Value]]&lt;&gt;0,IF(calc[[#This Row],[C3Value]]&gt;=calc[[#This Row],[C3Threshold]],"Yes","No"),"nd")</f>
        <v>Yes</v>
      </c>
      <c r="P33" t="str">
        <f>IF(calc[[#This Row],[Method]]="FABLEBrief",INDEX(Method_FABLEBrief[],MATCH("LULUCFnegative",Method_FABLEBrief[Criteria],0),3),IF(calc[[#This Row],[Method]]="Test",INDEX(Method_Test[],MATCH("LULUCFnegative",Method_Test[Criteria],0),3),""))</f>
        <v>FAO</v>
      </c>
      <c r="Q33" s="25">
        <f>IF(calc[[#This Row],[Method]]="FABLEBrief",INDEX(Method_FABLEBrief[],MATCH("LULUCFnegative",Method_FABLEBrief[Criteria],0),2),IF(calc[[#This Row],[Method]]="Test",INDEX(Method_Test[],MATCH("LULUCFnegative",Method_Test[Criteria],0),2),""))</f>
        <v>0</v>
      </c>
      <c r="R33" s="29">
        <f>IF(calc[[#This Row],[C4Source]]="FAO",SUMIFS(DataGHGFAO[LULUCF_MtCO2e],DataGHGFAO[ISO3],calc[[#This Row],[ISO3]]),IF(calc[[#This Row],[C4Source]]="GHGI",SUMIFS(DataGHGI[MtCO2e],DataGHGI[Sector],"Land-Use Change and Forestry",DataGHGI[ISO3],calc[[#This Row],[ISO3]]),""))</f>
        <v>-1.7317240999999999</v>
      </c>
      <c r="S33" t="str">
        <f>IF(calc[[#This Row],[C4Value]]&lt;&gt;0,IF(calc[[#This Row],[C4Value]]&lt;calc[[#This Row],[C4Threshold]],"Yes","No"),"nd")</f>
        <v>Yes</v>
      </c>
      <c r="T33" t="str">
        <f>IF(calc[[#This Row],[Method]]="FABLEBrief",INDEX(Method_FABLEBrief[],MATCH("AFOLU",Method_FABLEBrief[Criteria],0),3),IF(calc[[#This Row],[Method]]="Test",INDEX(Method_Test[],MATCH("AFOLU",Method_Test[Criteria],0),3),""))</f>
        <v>FAO</v>
      </c>
      <c r="U33" s="25">
        <f>IF(calc[[#This Row],[Method]]="FABLEBrief",INDEX(Method_FABLEBrief[],MATCH("AFOLU",Method_FABLEBrief[Criteria],0),2),IF(calc[[#This Row],[Method]]="Test",INDEX(Method_Test[],MATCH("AFOLU",Method_Test[Criteria],0),2),""))</f>
        <v>0</v>
      </c>
      <c r="V33" s="25">
        <f>IF(calc[[#This Row],[C5Source]]="FAO",SUMIFS(DataGHGFAO[AFOLU_MtCO2e],DataGHGFAO[ISO3],calc[[#This Row],[ISO3]]),IF(calc[[#This Row],[C5Source]]="GHGI",SUMIFS(DataGHGI[MtCO2e],DataGHGI[Sector],"Land-Use Change and Forestry",DataGHGI[ISO3],calc[[#This Row],[ISO3]])+SUMIFS(DataGHGI[MtCO2e],DataGHGI[Sector],"Agriculture",DataGHGI[ISO3],calc[[#This Row],[ISO3]]),""))</f>
        <v>0.90996400000000011</v>
      </c>
      <c r="W33" t="str">
        <f>IF(calc[[#This Row],[C5Value]]&lt;&gt;0,IF(calc[[#This Row],[C5Value]]&lt;calc[[#This Row],[C5Threshold]],"No","Yes"),"nd")</f>
        <v>Yes</v>
      </c>
      <c r="X33" s="60" t="str">
        <f>IF(AND(calc[[#This Row],[C1Outcome]]="NO",calc[[#This Row],[C2Outcome]]="NO"),IF(calc[[#This Row],[C3Outcome]]="YES","Profile5","Profile6"),IF(calc[[#This Row],[C3Outcome]]="No","Profile4",IF(calc[[#This Row],[C4Outcome]]="YES",IF(calc[[#This Row],[C5Outcome]]="YES","Profile1","Profile2"),"Profile3")))</f>
        <v>Profile1</v>
      </c>
      <c r="Y33" s="44" t="str">
        <f>IF(OR(calc[[#This Row],[C1Outcome]]="nd",calc[[#This Row],[C3Outcome]]="nd",calc[[#This Row],[C5Outcome]]="nd"),"",calc[[#This Row],[PROFILE_pre]])</f>
        <v>Profile1</v>
      </c>
      <c r="Z33" s="62">
        <f>SUMIFS(DataGHGFAO[LULUCF_MtCO2e],DataGHGFAO[ISO3],calc[[#This Row],[ISO3]])</f>
        <v>-1.7317240999999999</v>
      </c>
      <c r="AA33" s="62">
        <f>SUMIFS(DataGHGFAO[Crop_MtCO2e],DataGHGFAO[ISO3],calc[[#This Row],[ISO3]])</f>
        <v>0.57277829999999996</v>
      </c>
      <c r="AB33" s="62">
        <f>SUMIFS(DataGHGFAO[Livestock_MtCO2e],DataGHGFAO[ISO3],calc[[#This Row],[ISO3]])</f>
        <v>2.0689097999999997</v>
      </c>
      <c r="AC33" s="62">
        <f>SUMIFS(DataGHGFAO[AFOLU_MtCO2e],DataGHGFAO[ISO3],calc[[#This Row],[ISO3]])</f>
        <v>0.90996400000000011</v>
      </c>
    </row>
    <row r="34" spans="1:29">
      <c r="A34" t="s">
        <v>95</v>
      </c>
      <c r="B34" t="s">
        <v>96</v>
      </c>
      <c r="C34" t="str">
        <f>INDEX(SelectionMethod[],MATCH("x",SelectionMethod[Selection],0),2)</f>
        <v>FABLEBrief</v>
      </c>
      <c r="D34" t="str">
        <f>IF(calc[[#This Row],[Method]]="FABLEBrief",INDEX(Method_FABLEBrief[],MATCH("Totalkcal",Method_FABLEBrief[Criteria],0),3),IF(calc[[#This Row],[Method]]="Test",INDEX(Method_Test[],MATCH("Totalkcal",Method_Test[Criteria],0),3),""))</f>
        <v>FAO</v>
      </c>
      <c r="E34">
        <f>IF(calc[[#This Row],[Method]]="FABLEBrief",INDEX(Method_FABLEBrief[],MATCH("Totalkcal",Method_FABLEBrief[Criteria],0),2),IF(calc[[#This Row],[Method]]="Test",INDEX(Method_Test[],MATCH("Totalkcal",Method_Test[Criteria],0),2),""))</f>
        <v>3000</v>
      </c>
      <c r="F34">
        <f>IF(calc[[#This Row],[C1Source]]="FAO",SUMIFS(DataFoodConso[Total Kcal],DataFoodConso[ISO3],calc[[#This Row],[ISO3]]),"")</f>
        <v>2570</v>
      </c>
      <c r="G34" t="str">
        <f>IF(calc[[#This Row],[C1Value]]&gt;0,IF(calc[[#This Row],[C1Value]]&lt;=calc[[#This Row],[C1Threshold]],"No","Yes"),"nd")</f>
        <v>No</v>
      </c>
      <c r="H34" t="str">
        <f>IF(calc[[#This Row],[Method]]="FABLEBrief",INDEX(Method_FABLEBrief[],MATCH("RedMeatkcal",Method_FABLEBrief[Criteria],0),3),IF(calc[[#This Row],[Method]]="Test",INDEX(Method_Test[],MATCH("RedMeatkcal",Method_Test[Criteria],0),3),""))</f>
        <v>FAO</v>
      </c>
      <c r="I34">
        <f>IF(calc[[#This Row],[Method]]="FABLEBrief",INDEX(Method_FABLEBrief[],MATCH("RedMeatkcal",Method_FABLEBrief[Criteria],0),2),IF(calc[[#This Row],[Method]]="Test",INDEX(Method_Test[],MATCH("RedMeatkcal",Method_Test[Criteria],0),2),""))</f>
        <v>60</v>
      </c>
      <c r="J34">
        <f>IF(calc[[#This Row],[C2Source]]="FAO",SUMIFS(DataFoodConso[Red Meat],DataFoodConso[ISO3],calc[[#This Row],[ISO3]]),"")</f>
        <v>44</v>
      </c>
      <c r="K34" t="str">
        <f>IF(AND(calc[[#This Row],[C2Value]]&gt;0,calc[[#This Row],[C2Value]]&lt;=calc[[#This Row],[C2Threshold]]),"No","Yes")</f>
        <v>No</v>
      </c>
      <c r="L34" t="str">
        <f>IF(calc[[#This Row],[Method]]="FABLEBrief",INDEX(Method_FABLEBrief[],MATCH("LandRemovalPotential",Method_FABLEBrief[Criteria],0),3),IF(calc[[#This Row],[Method]]="Test",INDEX(Method_Test[],MATCH("LandRemovalPotential",Method_Test[Criteria],0),3),""))</f>
        <v>RoeNoAgri</v>
      </c>
      <c r="M34" s="3">
        <f>IF(calc[[#This Row],[Method]]="FABLEBrief",INDEX(Method_FABLEBrief[],MATCH("LandRemovalPotential",Method_FABLEBrief[Criteria],0),2),IF(calc[[#This Row],[Method]]="Test",INDEX(Method_Test[],MATCH("LandRemovalPotential",Method_Test[Criteria],0),2),""))</f>
        <v>0.19550000000000001</v>
      </c>
      <c r="N34" s="3">
        <f>IF(AND(calc[[#This Row],[C3Source]]="RoeNoAgri",calc[[#This Row],[C4Source]]="FAO"),SUMIFS(DataShLandRemPot[FAOSh_noagri],DataShLandRemPot[ISO3],calc[[#This Row],[ISO3]]),IF(AND(calc[[#This Row],[C3Source]]="RoeAgri",calc[[#This Row],[C4Source]]="FAO"),SUMIFS(DataShLandRemPot[FAOSh_withagri],DataShLandRemPot[ISO3],calc[[#This Row],[ISO3]]),IF(AND(calc[[#This Row],[C3Source]]="RoeNoAgri",calc[[#This Row],[C4Source]]="GHGI"),SUMIFS(DataShLandRemPot[GHGISh_noagri],DataShLandRemPot[ISO3],calc[[#This Row],[ISO3]]),IF(AND(calc[[#This Row],[C3Source]]="RoeAgri",calc[[#This Row],[C4Source]]="GHGI"),SUMIFS(DataShLandRemPot[GHGISh_wagri],DataShLandRemPot[ISO3],calc[[#This Row],[ISO3]]),""))))</f>
        <v>1.072239549704056</v>
      </c>
      <c r="O34" t="str">
        <f>IF(calc[[#This Row],[C3Value]]&lt;&gt;0,IF(calc[[#This Row],[C3Value]]&gt;=calc[[#This Row],[C3Threshold]],"Yes","No"),"nd")</f>
        <v>Yes</v>
      </c>
      <c r="P34" t="str">
        <f>IF(calc[[#This Row],[Method]]="FABLEBrief",INDEX(Method_FABLEBrief[],MATCH("LULUCFnegative",Method_FABLEBrief[Criteria],0),3),IF(calc[[#This Row],[Method]]="Test",INDEX(Method_Test[],MATCH("LULUCFnegative",Method_Test[Criteria],0),3),""))</f>
        <v>FAO</v>
      </c>
      <c r="Q34" s="25">
        <f>IF(calc[[#This Row],[Method]]="FABLEBrief",INDEX(Method_FABLEBrief[],MATCH("LULUCFnegative",Method_FABLEBrief[Criteria],0),2),IF(calc[[#This Row],[Method]]="Test",INDEX(Method_Test[],MATCH("LULUCFnegative",Method_Test[Criteria],0),2),""))</f>
        <v>0</v>
      </c>
      <c r="R34" s="29">
        <f>IF(calc[[#This Row],[C4Source]]="FAO",SUMIFS(DataGHGFAO[LULUCF_MtCO2e],DataGHGFAO[ISO3],calc[[#This Row],[ISO3]]),IF(calc[[#This Row],[C4Source]]="GHGI",SUMIFS(DataGHGI[MtCO2e],DataGHGI[Sector],"Land-Use Change and Forestry",DataGHGI[ISO3],calc[[#This Row],[ISO3]]),""))</f>
        <v>41.333562400000005</v>
      </c>
      <c r="S34" t="str">
        <f>IF(calc[[#This Row],[C4Value]]&lt;&gt;0,IF(calc[[#This Row],[C4Value]]&lt;calc[[#This Row],[C4Threshold]],"Yes","No"),"nd")</f>
        <v>No</v>
      </c>
      <c r="T34" t="str">
        <f>IF(calc[[#This Row],[Method]]="FABLEBrief",INDEX(Method_FABLEBrief[],MATCH("AFOLU",Method_FABLEBrief[Criteria],0),3),IF(calc[[#This Row],[Method]]="Test",INDEX(Method_Test[],MATCH("AFOLU",Method_Test[Criteria],0),3),""))</f>
        <v>FAO</v>
      </c>
      <c r="U34" s="25">
        <f>IF(calc[[#This Row],[Method]]="FABLEBrief",INDEX(Method_FABLEBrief[],MATCH("AFOLU",Method_FABLEBrief[Criteria],0),2),IF(calc[[#This Row],[Method]]="Test",INDEX(Method_Test[],MATCH("AFOLU",Method_Test[Criteria],0),2),""))</f>
        <v>0</v>
      </c>
      <c r="V34" s="25">
        <f>IF(calc[[#This Row],[C5Source]]="FAO",SUMIFS(DataGHGFAO[AFOLU_MtCO2e],DataGHGFAO[ISO3],calc[[#This Row],[ISO3]]),IF(calc[[#This Row],[C5Source]]="GHGI",SUMIFS(DataGHGI[MtCO2e],DataGHGI[Sector],"Land-Use Change and Forestry",DataGHGI[ISO3],calc[[#This Row],[ISO3]])+SUMIFS(DataGHGI[MtCO2e],DataGHGI[Sector],"Agriculture",DataGHGI[ISO3],calc[[#This Row],[ISO3]]),""))</f>
        <v>44.418883399999999</v>
      </c>
      <c r="W34" t="str">
        <f>IF(calc[[#This Row],[C5Value]]&lt;&gt;0,IF(calc[[#This Row],[C5Value]]&lt;calc[[#This Row],[C5Threshold]],"No","Yes"),"nd")</f>
        <v>Yes</v>
      </c>
      <c r="X34" s="60" t="str">
        <f>IF(AND(calc[[#This Row],[C1Outcome]]="NO",calc[[#This Row],[C2Outcome]]="NO"),IF(calc[[#This Row],[C3Outcome]]="YES","Profile5","Profile6"),IF(calc[[#This Row],[C3Outcome]]="No","Profile4",IF(calc[[#This Row],[C4Outcome]]="YES",IF(calc[[#This Row],[C5Outcome]]="YES","Profile1","Profile2"),"Profile3")))</f>
        <v>Profile5</v>
      </c>
      <c r="Y34" s="44" t="str">
        <f>IF(OR(calc[[#This Row],[C1Outcome]]="nd",calc[[#This Row],[C3Outcome]]="nd",calc[[#This Row],[C5Outcome]]="nd"),"",calc[[#This Row],[PROFILE_pre]])</f>
        <v>Profile5</v>
      </c>
      <c r="Z34" s="62">
        <f>SUMIFS(DataGHGFAO[LULUCF_MtCO2e],DataGHGFAO[ISO3],calc[[#This Row],[ISO3]])</f>
        <v>41.333562400000005</v>
      </c>
      <c r="AA34" s="62">
        <f>SUMIFS(DataGHGFAO[Crop_MtCO2e],DataGHGFAO[ISO3],calc[[#This Row],[ISO3]])</f>
        <v>1.1212689999999998</v>
      </c>
      <c r="AB34" s="62">
        <f>SUMIFS(DataGHGFAO[Livestock_MtCO2e],DataGHGFAO[ISO3],calc[[#This Row],[ISO3]])</f>
        <v>1.9640520000000001</v>
      </c>
      <c r="AC34" s="62">
        <f>SUMIFS(DataGHGFAO[AFOLU_MtCO2e],DataGHGFAO[ISO3],calc[[#This Row],[ISO3]])</f>
        <v>44.418883399999999</v>
      </c>
    </row>
    <row r="35" spans="1:29">
      <c r="A35" t="s">
        <v>514</v>
      </c>
      <c r="B35" t="s">
        <v>515</v>
      </c>
      <c r="C35" t="str">
        <f>INDEX(SelectionMethod[],MATCH("x",SelectionMethod[Selection],0),2)</f>
        <v>FABLEBrief</v>
      </c>
      <c r="D35" t="str">
        <f>IF(calc[[#This Row],[Method]]="FABLEBrief",INDEX(Method_FABLEBrief[],MATCH("Totalkcal",Method_FABLEBrief[Criteria],0),3),IF(calc[[#This Row],[Method]]="Test",INDEX(Method_Test[],MATCH("Totalkcal",Method_Test[Criteria],0),3),""))</f>
        <v>FAO</v>
      </c>
      <c r="E35">
        <f>IF(calc[[#This Row],[Method]]="FABLEBrief",INDEX(Method_FABLEBrief[],MATCH("Totalkcal",Method_FABLEBrief[Criteria],0),2),IF(calc[[#This Row],[Method]]="Test",INDEX(Method_Test[],MATCH("Totalkcal",Method_Test[Criteria],0),2),""))</f>
        <v>3000</v>
      </c>
      <c r="F35">
        <f>IF(calc[[#This Row],[C1Source]]="FAO",SUMIFS(DataFoodConso[Total Kcal],DataFoodConso[ISO3],calc[[#This Row],[ISO3]]),"")</f>
        <v>0</v>
      </c>
      <c r="G35" t="str">
        <f>IF(calc[[#This Row],[C1Value]]&gt;0,IF(calc[[#This Row],[C1Value]]&lt;=calc[[#This Row],[C1Threshold]],"No","Yes"),"nd")</f>
        <v>nd</v>
      </c>
      <c r="H35" t="str">
        <f>IF(calc[[#This Row],[Method]]="FABLEBrief",INDEX(Method_FABLEBrief[],MATCH("RedMeatkcal",Method_FABLEBrief[Criteria],0),3),IF(calc[[#This Row],[Method]]="Test",INDEX(Method_Test[],MATCH("RedMeatkcal",Method_Test[Criteria],0),3),""))</f>
        <v>FAO</v>
      </c>
      <c r="I35">
        <f>IF(calc[[#This Row],[Method]]="FABLEBrief",INDEX(Method_FABLEBrief[],MATCH("RedMeatkcal",Method_FABLEBrief[Criteria],0),2),IF(calc[[#This Row],[Method]]="Test",INDEX(Method_Test[],MATCH("RedMeatkcal",Method_Test[Criteria],0),2),""))</f>
        <v>60</v>
      </c>
      <c r="J35">
        <f>IF(calc[[#This Row],[C2Source]]="FAO",SUMIFS(DataFoodConso[Red Meat],DataFoodConso[ISO3],calc[[#This Row],[ISO3]]),"")</f>
        <v>0</v>
      </c>
      <c r="K35" s="41" t="str">
        <f>IF(AND(calc[[#This Row],[C2Value]]&gt;0,calc[[#This Row],[C2Value]]&lt;=calc[[#This Row],[C2Threshold]]),"No","Yes")</f>
        <v>Yes</v>
      </c>
      <c r="L35" t="str">
        <f>IF(calc[[#This Row],[Method]]="FABLEBrief",INDEX(Method_FABLEBrief[],MATCH("LandRemovalPotential",Method_FABLEBrief[Criteria],0),3),IF(calc[[#This Row],[Method]]="Test",INDEX(Method_Test[],MATCH("LandRemovalPotential",Method_Test[Criteria],0),3),""))</f>
        <v>RoeNoAgri</v>
      </c>
      <c r="M35" s="3">
        <f>IF(calc[[#This Row],[Method]]="FABLEBrief",INDEX(Method_FABLEBrief[],MATCH("LandRemovalPotential",Method_FABLEBrief[Criteria],0),2),IF(calc[[#This Row],[Method]]="Test",INDEX(Method_Test[],MATCH("LandRemovalPotential",Method_Test[Criteria],0),2),""))</f>
        <v>0.19550000000000001</v>
      </c>
      <c r="N35" s="3">
        <f>IF(AND(calc[[#This Row],[C3Source]]="RoeNoAgri",calc[[#This Row],[C4Source]]="FAO"),SUMIFS(DataShLandRemPot[FAOSh_noagri],DataShLandRemPot[ISO3],calc[[#This Row],[ISO3]]),IF(AND(calc[[#This Row],[C3Source]]="RoeAgri",calc[[#This Row],[C4Source]]="FAO"),SUMIFS(DataShLandRemPot[FAOSh_withagri],DataShLandRemPot[ISO3],calc[[#This Row],[ISO3]]),IF(AND(calc[[#This Row],[C3Source]]="RoeNoAgri",calc[[#This Row],[C4Source]]="GHGI"),SUMIFS(DataShLandRemPot[GHGISh_noagri],DataShLandRemPot[ISO3],calc[[#This Row],[ISO3]]),IF(AND(calc[[#This Row],[C3Source]]="RoeAgri",calc[[#This Row],[C4Source]]="GHGI"),SUMIFS(DataShLandRemPot[GHGISh_wagri],DataShLandRemPot[ISO3],calc[[#This Row],[ISO3]]),""))))</f>
        <v>0</v>
      </c>
      <c r="O35" t="str">
        <f>IF(calc[[#This Row],[C3Value]]&lt;&gt;0,IF(calc[[#This Row],[C3Value]]&gt;=calc[[#This Row],[C3Threshold]],"Yes","No"),"nd")</f>
        <v>nd</v>
      </c>
      <c r="P35" t="str">
        <f>IF(calc[[#This Row],[Method]]="FABLEBrief",INDEX(Method_FABLEBrief[],MATCH("LULUCFnegative",Method_FABLEBrief[Criteria],0),3),IF(calc[[#This Row],[Method]]="Test",INDEX(Method_Test[],MATCH("LULUCFnegative",Method_Test[Criteria],0),3),""))</f>
        <v>FAO</v>
      </c>
      <c r="Q35" s="25">
        <f>IF(calc[[#This Row],[Method]]="FABLEBrief",INDEX(Method_FABLEBrief[],MATCH("LULUCFnegative",Method_FABLEBrief[Criteria],0),2),IF(calc[[#This Row],[Method]]="Test",INDEX(Method_Test[],MATCH("LULUCFnegative",Method_Test[Criteria],0),2),""))</f>
        <v>0</v>
      </c>
      <c r="R35" s="29">
        <f>IF(calc[[#This Row],[C4Source]]="FAO",SUMIFS(DataGHGFAO[LULUCF_MtCO2e],DataGHGFAO[ISO3],calc[[#This Row],[ISO3]]),IF(calc[[#This Row],[C4Source]]="GHGI",SUMIFS(DataGHGI[MtCO2e],DataGHGI[Sector],"Land-Use Change and Forestry",DataGHGI[ISO3],calc[[#This Row],[ISO3]]),""))</f>
        <v>0</v>
      </c>
      <c r="S35" t="str">
        <f>IF(calc[[#This Row],[C4Value]]&lt;&gt;0,IF(calc[[#This Row],[C4Value]]&lt;calc[[#This Row],[C4Threshold]],"Yes","No"),"nd")</f>
        <v>nd</v>
      </c>
      <c r="T35" t="str">
        <f>IF(calc[[#This Row],[Method]]="FABLEBrief",INDEX(Method_FABLEBrief[],MATCH("AFOLU",Method_FABLEBrief[Criteria],0),3),IF(calc[[#This Row],[Method]]="Test",INDEX(Method_Test[],MATCH("AFOLU",Method_Test[Criteria],0),3),""))</f>
        <v>FAO</v>
      </c>
      <c r="U35" s="25">
        <f>IF(calc[[#This Row],[Method]]="FABLEBrief",INDEX(Method_FABLEBrief[],MATCH("AFOLU",Method_FABLEBrief[Criteria],0),2),IF(calc[[#This Row],[Method]]="Test",INDEX(Method_Test[],MATCH("AFOLU",Method_Test[Criteria],0),2),""))</f>
        <v>0</v>
      </c>
      <c r="V35" s="25">
        <f>IF(calc[[#This Row],[C5Source]]="FAO",SUMIFS(DataGHGFAO[AFOLU_MtCO2e],DataGHGFAO[ISO3],calc[[#This Row],[ISO3]]),IF(calc[[#This Row],[C5Source]]="GHGI",SUMIFS(DataGHGI[MtCO2e],DataGHGI[Sector],"Land-Use Change and Forestry",DataGHGI[ISO3],calc[[#This Row],[ISO3]])+SUMIFS(DataGHGI[MtCO2e],DataGHGI[Sector],"Agriculture",DataGHGI[ISO3],calc[[#This Row],[ISO3]]),""))</f>
        <v>0</v>
      </c>
      <c r="W35" t="str">
        <f>IF(calc[[#This Row],[C5Value]]&lt;&gt;0,IF(calc[[#This Row],[C5Value]]&lt;calc[[#This Row],[C5Threshold]],"No","Yes"),"nd")</f>
        <v>nd</v>
      </c>
      <c r="X35" s="60" t="str">
        <f>IF(AND(calc[[#This Row],[C1Outcome]]="NO",calc[[#This Row],[C2Outcome]]="NO"),IF(calc[[#This Row],[C3Outcome]]="YES","Profile5","Profile6"),IF(calc[[#This Row],[C3Outcome]]="No","Profile4",IF(calc[[#This Row],[C4Outcome]]="YES",IF(calc[[#This Row],[C5Outcome]]="YES","Profile1","Profile2"),"Profile3")))</f>
        <v>Profile3</v>
      </c>
      <c r="Y35" s="44" t="str">
        <f>IF(OR(calc[[#This Row],[C1Outcome]]="nd",calc[[#This Row],[C3Outcome]]="nd",calc[[#This Row],[C5Outcome]]="nd"),"",calc[[#This Row],[PROFILE_pre]])</f>
        <v/>
      </c>
      <c r="Z35" s="62">
        <f>SUMIFS(DataGHGFAO[LULUCF_MtCO2e],DataGHGFAO[ISO3],calc[[#This Row],[ISO3]])</f>
        <v>0</v>
      </c>
      <c r="AA35" s="62">
        <f>SUMIFS(DataGHGFAO[Crop_MtCO2e],DataGHGFAO[ISO3],calc[[#This Row],[ISO3]])</f>
        <v>0</v>
      </c>
      <c r="AB35" s="62">
        <f>SUMIFS(DataGHGFAO[Livestock_MtCO2e],DataGHGFAO[ISO3],calc[[#This Row],[ISO3]])</f>
        <v>0</v>
      </c>
      <c r="AC35" s="62">
        <f>SUMIFS(DataGHGFAO[AFOLU_MtCO2e],DataGHGFAO[ISO3],calc[[#This Row],[ISO3]])</f>
        <v>0</v>
      </c>
    </row>
    <row r="36" spans="1:29">
      <c r="A36" t="s">
        <v>303</v>
      </c>
      <c r="B36" t="s">
        <v>304</v>
      </c>
      <c r="C36" t="str">
        <f>INDEX(SelectionMethod[],MATCH("x",SelectionMethod[Selection],0),2)</f>
        <v>FABLEBrief</v>
      </c>
      <c r="D36" t="str">
        <f>IF(calc[[#This Row],[Method]]="FABLEBrief",INDEX(Method_FABLEBrief[],MATCH("Totalkcal",Method_FABLEBrief[Criteria],0),3),IF(calc[[#This Row],[Method]]="Test",INDEX(Method_Test[],MATCH("Totalkcal",Method_Test[Criteria],0),3),""))</f>
        <v>FAO</v>
      </c>
      <c r="E36">
        <f>IF(calc[[#This Row],[Method]]="FABLEBrief",INDEX(Method_FABLEBrief[],MATCH("Totalkcal",Method_FABLEBrief[Criteria],0),2),IF(calc[[#This Row],[Method]]="Test",INDEX(Method_Test[],MATCH("Totalkcal",Method_Test[Criteria],0),2),""))</f>
        <v>3000</v>
      </c>
      <c r="F36">
        <f>IF(calc[[#This Row],[C1Source]]="FAO",SUMIFS(DataFoodConso[Total Kcal],DataFoodConso[ISO3],calc[[#This Row],[ISO3]]),"")</f>
        <v>3246</v>
      </c>
      <c r="G36" t="str">
        <f>IF(calc[[#This Row],[C1Value]]&gt;0,IF(calc[[#This Row],[C1Value]]&lt;=calc[[#This Row],[C1Threshold]],"No","Yes"),"nd")</f>
        <v>Yes</v>
      </c>
      <c r="H36" t="str">
        <f>IF(calc[[#This Row],[Method]]="FABLEBrief",INDEX(Method_FABLEBrief[],MATCH("RedMeatkcal",Method_FABLEBrief[Criteria],0),3),IF(calc[[#This Row],[Method]]="Test",INDEX(Method_Test[],MATCH("RedMeatkcal",Method_Test[Criteria],0),3),""))</f>
        <v>FAO</v>
      </c>
      <c r="I36">
        <f>IF(calc[[#This Row],[Method]]="FABLEBrief",INDEX(Method_FABLEBrief[],MATCH("RedMeatkcal",Method_FABLEBrief[Criteria],0),2),IF(calc[[#This Row],[Method]]="Test",INDEX(Method_Test[],MATCH("RedMeatkcal",Method_Test[Criteria],0),2),""))</f>
        <v>60</v>
      </c>
      <c r="J36">
        <f>IF(calc[[#This Row],[C2Source]]="FAO",SUMIFS(DataFoodConso[Red Meat],DataFoodConso[ISO3],calc[[#This Row],[ISO3]]),"")</f>
        <v>267</v>
      </c>
      <c r="K36" t="str">
        <f>IF(AND(calc[[#This Row],[C2Value]]&gt;0,calc[[#This Row],[C2Value]]&lt;=calc[[#This Row],[C2Threshold]]),"No","Yes")</f>
        <v>Yes</v>
      </c>
      <c r="L36" t="str">
        <f>IF(calc[[#This Row],[Method]]="FABLEBrief",INDEX(Method_FABLEBrief[],MATCH("LandRemovalPotential",Method_FABLEBrief[Criteria],0),3),IF(calc[[#This Row],[Method]]="Test",INDEX(Method_Test[],MATCH("LandRemovalPotential",Method_Test[Criteria],0),3),""))</f>
        <v>RoeNoAgri</v>
      </c>
      <c r="M36" s="3">
        <f>IF(calc[[#This Row],[Method]]="FABLEBrief",INDEX(Method_FABLEBrief[],MATCH("LandRemovalPotential",Method_FABLEBrief[Criteria],0),2),IF(calc[[#This Row],[Method]]="Test",INDEX(Method_Test[],MATCH("LandRemovalPotential",Method_Test[Criteria],0),2),""))</f>
        <v>0.19550000000000001</v>
      </c>
      <c r="N36" s="3">
        <f>IF(AND(calc[[#This Row],[C3Source]]="RoeNoAgri",calc[[#This Row],[C4Source]]="FAO"),SUMIFS(DataShLandRemPot[FAOSh_noagri],DataShLandRemPot[ISO3],calc[[#This Row],[ISO3]]),IF(AND(calc[[#This Row],[C3Source]]="RoeAgri",calc[[#This Row],[C4Source]]="FAO"),SUMIFS(DataShLandRemPot[FAOSh_withagri],DataShLandRemPot[ISO3],calc[[#This Row],[ISO3]]),IF(AND(calc[[#This Row],[C3Source]]="RoeNoAgri",calc[[#This Row],[C4Source]]="GHGI"),SUMIFS(DataShLandRemPot[GHGISh_noagri],DataShLandRemPot[ISO3],calc[[#This Row],[ISO3]]),IF(AND(calc[[#This Row],[C3Source]]="RoeAgri",calc[[#This Row],[C4Source]]="GHGI"),SUMIFS(DataShLandRemPot[GHGISh_wagri],DataShLandRemPot[ISO3],calc[[#This Row],[ISO3]]),""))))</f>
        <v>2.0867404967299641</v>
      </c>
      <c r="O36" t="str">
        <f>IF(calc[[#This Row],[C3Value]]&lt;&gt;0,IF(calc[[#This Row],[C3Value]]&gt;=calc[[#This Row],[C3Threshold]],"Yes","No"),"nd")</f>
        <v>Yes</v>
      </c>
      <c r="P36" t="str">
        <f>IF(calc[[#This Row],[Method]]="FABLEBrief",INDEX(Method_FABLEBrief[],MATCH("LULUCFnegative",Method_FABLEBrief[Criteria],0),3),IF(calc[[#This Row],[Method]]="Test",INDEX(Method_Test[],MATCH("LULUCFnegative",Method_Test[Criteria],0),3),""))</f>
        <v>FAO</v>
      </c>
      <c r="Q36" s="25">
        <f>IF(calc[[#This Row],[Method]]="FABLEBrief",INDEX(Method_FABLEBrief[],MATCH("LULUCFnegative",Method_FABLEBrief[Criteria],0),2),IF(calc[[#This Row],[Method]]="Test",INDEX(Method_Test[],MATCH("LULUCFnegative",Method_Test[Criteria],0),2),""))</f>
        <v>0</v>
      </c>
      <c r="R36" s="29">
        <f>IF(calc[[#This Row],[C4Source]]="FAO",SUMIFS(DataGHGFAO[LULUCF_MtCO2e],DataGHGFAO[ISO3],calc[[#This Row],[ISO3]]),IF(calc[[#This Row],[C4Source]]="GHGI",SUMIFS(DataGHGI[MtCO2e],DataGHGI[Sector],"Land-Use Change and Forestry",DataGHGI[ISO3],calc[[#This Row],[ISO3]]),""))</f>
        <v>394.36374589999997</v>
      </c>
      <c r="S36" t="str">
        <f>IF(calc[[#This Row],[C4Value]]&lt;&gt;0,IF(calc[[#This Row],[C4Value]]&lt;calc[[#This Row],[C4Threshold]],"Yes","No"),"nd")</f>
        <v>No</v>
      </c>
      <c r="T36" t="str">
        <f>IF(calc[[#This Row],[Method]]="FABLEBrief",INDEX(Method_FABLEBrief[],MATCH("AFOLU",Method_FABLEBrief[Criteria],0),3),IF(calc[[#This Row],[Method]]="Test",INDEX(Method_Test[],MATCH("AFOLU",Method_Test[Criteria],0),3),""))</f>
        <v>FAO</v>
      </c>
      <c r="U36" s="25">
        <f>IF(calc[[#This Row],[Method]]="FABLEBrief",INDEX(Method_FABLEBrief[],MATCH("AFOLU",Method_FABLEBrief[Criteria],0),2),IF(calc[[#This Row],[Method]]="Test",INDEX(Method_Test[],MATCH("AFOLU",Method_Test[Criteria],0),2),""))</f>
        <v>0</v>
      </c>
      <c r="V36" s="25">
        <f>IF(calc[[#This Row],[C5Source]]="FAO",SUMIFS(DataGHGFAO[AFOLU_MtCO2e],DataGHGFAO[ISO3],calc[[#This Row],[ISO3]]),IF(calc[[#This Row],[C5Source]]="GHGI",SUMIFS(DataGHGI[MtCO2e],DataGHGI[Sector],"Land-Use Change and Forestry",DataGHGI[ISO3],calc[[#This Row],[ISO3]])+SUMIFS(DataGHGI[MtCO2e],DataGHGI[Sector],"Agriculture",DataGHGI[ISO3],calc[[#This Row],[ISO3]]),""))</f>
        <v>920.0764795</v>
      </c>
      <c r="W36" t="str">
        <f>IF(calc[[#This Row],[C5Value]]&lt;&gt;0,IF(calc[[#This Row],[C5Value]]&lt;calc[[#This Row],[C5Threshold]],"No","Yes"),"nd")</f>
        <v>Yes</v>
      </c>
      <c r="X36" s="60" t="str">
        <f>IF(AND(calc[[#This Row],[C1Outcome]]="NO",calc[[#This Row],[C2Outcome]]="NO"),IF(calc[[#This Row],[C3Outcome]]="YES","Profile5","Profile6"),IF(calc[[#This Row],[C3Outcome]]="No","Profile4",IF(calc[[#This Row],[C4Outcome]]="YES",IF(calc[[#This Row],[C5Outcome]]="YES","Profile1","Profile2"),"Profile3")))</f>
        <v>Profile3</v>
      </c>
      <c r="Y36" s="44" t="str">
        <f>IF(OR(calc[[#This Row],[C1Outcome]]="nd",calc[[#This Row],[C3Outcome]]="nd",calc[[#This Row],[C5Outcome]]="nd"),"",calc[[#This Row],[PROFILE_pre]])</f>
        <v>Profile3</v>
      </c>
      <c r="Z36" s="62">
        <f>SUMIFS(DataGHGFAO[LULUCF_MtCO2e],DataGHGFAO[ISO3],calc[[#This Row],[ISO3]])</f>
        <v>394.36374589999997</v>
      </c>
      <c r="AA36" s="62">
        <f>SUMIFS(DataGHGFAO[Crop_MtCO2e],DataGHGFAO[ISO3],calc[[#This Row],[ISO3]])</f>
        <v>57.505823500000133</v>
      </c>
      <c r="AB36" s="62">
        <f>SUMIFS(DataGHGFAO[Livestock_MtCO2e],DataGHGFAO[ISO3],calc[[#This Row],[ISO3]])</f>
        <v>468.20691009999996</v>
      </c>
      <c r="AC36" s="62">
        <f>SUMIFS(DataGHGFAO[AFOLU_MtCO2e],DataGHGFAO[ISO3],calc[[#This Row],[ISO3]])</f>
        <v>920.0764795</v>
      </c>
    </row>
    <row r="37" spans="1:29">
      <c r="A37" t="s">
        <v>516</v>
      </c>
      <c r="B37" t="s">
        <v>517</v>
      </c>
      <c r="C37" t="str">
        <f>INDEX(SelectionMethod[],MATCH("x",SelectionMethod[Selection],0),2)</f>
        <v>FABLEBrief</v>
      </c>
      <c r="D37" t="str">
        <f>IF(calc[[#This Row],[Method]]="FABLEBrief",INDEX(Method_FABLEBrief[],MATCH("Totalkcal",Method_FABLEBrief[Criteria],0),3),IF(calc[[#This Row],[Method]]="Test",INDEX(Method_Test[],MATCH("Totalkcal",Method_Test[Criteria],0),3),""))</f>
        <v>FAO</v>
      </c>
      <c r="E37">
        <f>IF(calc[[#This Row],[Method]]="FABLEBrief",INDEX(Method_FABLEBrief[],MATCH("Totalkcal",Method_FABLEBrief[Criteria],0),2),IF(calc[[#This Row],[Method]]="Test",INDEX(Method_Test[],MATCH("Totalkcal",Method_Test[Criteria],0),2),""))</f>
        <v>3000</v>
      </c>
      <c r="F37">
        <f>IF(calc[[#This Row],[C1Source]]="FAO",SUMIFS(DataFoodConso[Total Kcal],DataFoodConso[ISO3],calc[[#This Row],[ISO3]]),"")</f>
        <v>0</v>
      </c>
      <c r="G37" t="str">
        <f>IF(calc[[#This Row],[C1Value]]&gt;0,IF(calc[[#This Row],[C1Value]]&lt;=calc[[#This Row],[C1Threshold]],"No","Yes"),"nd")</f>
        <v>nd</v>
      </c>
      <c r="H37" t="str">
        <f>IF(calc[[#This Row],[Method]]="FABLEBrief",INDEX(Method_FABLEBrief[],MATCH("RedMeatkcal",Method_FABLEBrief[Criteria],0),3),IF(calc[[#This Row],[Method]]="Test",INDEX(Method_Test[],MATCH("RedMeatkcal",Method_Test[Criteria],0),3),""))</f>
        <v>FAO</v>
      </c>
      <c r="I37">
        <f>IF(calc[[#This Row],[Method]]="FABLEBrief",INDEX(Method_FABLEBrief[],MATCH("RedMeatkcal",Method_FABLEBrief[Criteria],0),2),IF(calc[[#This Row],[Method]]="Test",INDEX(Method_Test[],MATCH("RedMeatkcal",Method_Test[Criteria],0),2),""))</f>
        <v>60</v>
      </c>
      <c r="J37">
        <f>IF(calc[[#This Row],[C2Source]]="FAO",SUMIFS(DataFoodConso[Red Meat],DataFoodConso[ISO3],calc[[#This Row],[ISO3]]),"")</f>
        <v>0</v>
      </c>
      <c r="K37" s="41" t="str">
        <f>IF(AND(calc[[#This Row],[C2Value]]&gt;0,calc[[#This Row],[C2Value]]&lt;=calc[[#This Row],[C2Threshold]]),"No","Yes")</f>
        <v>Yes</v>
      </c>
      <c r="L37" t="str">
        <f>IF(calc[[#This Row],[Method]]="FABLEBrief",INDEX(Method_FABLEBrief[],MATCH("LandRemovalPotential",Method_FABLEBrief[Criteria],0),3),IF(calc[[#This Row],[Method]]="Test",INDEX(Method_Test[],MATCH("LandRemovalPotential",Method_Test[Criteria],0),3),""))</f>
        <v>RoeNoAgri</v>
      </c>
      <c r="M37" s="3">
        <f>IF(calc[[#This Row],[Method]]="FABLEBrief",INDEX(Method_FABLEBrief[],MATCH("LandRemovalPotential",Method_FABLEBrief[Criteria],0),2),IF(calc[[#This Row],[Method]]="Test",INDEX(Method_Test[],MATCH("LandRemovalPotential",Method_Test[Criteria],0),2),""))</f>
        <v>0.19550000000000001</v>
      </c>
      <c r="N37" s="3">
        <f>IF(AND(calc[[#This Row],[C3Source]]="RoeNoAgri",calc[[#This Row],[C4Source]]="FAO"),SUMIFS(DataShLandRemPot[FAOSh_noagri],DataShLandRemPot[ISO3],calc[[#This Row],[ISO3]]),IF(AND(calc[[#This Row],[C3Source]]="RoeAgri",calc[[#This Row],[C4Source]]="FAO"),SUMIFS(DataShLandRemPot[FAOSh_withagri],DataShLandRemPot[ISO3],calc[[#This Row],[ISO3]]),IF(AND(calc[[#This Row],[C3Source]]="RoeNoAgri",calc[[#This Row],[C4Source]]="GHGI"),SUMIFS(DataShLandRemPot[GHGISh_noagri],DataShLandRemPot[ISO3],calc[[#This Row],[ISO3]]),IF(AND(calc[[#This Row],[C3Source]]="RoeAgri",calc[[#This Row],[C4Source]]="GHGI"),SUMIFS(DataShLandRemPot[GHGISh_wagri],DataShLandRemPot[ISO3],calc[[#This Row],[ISO3]]),""))))</f>
        <v>0</v>
      </c>
      <c r="O37" t="str">
        <f>IF(calc[[#This Row],[C3Value]]&lt;&gt;0,IF(calc[[#This Row],[C3Value]]&gt;=calc[[#This Row],[C3Threshold]],"Yes","No"),"nd")</f>
        <v>nd</v>
      </c>
      <c r="P37" t="str">
        <f>IF(calc[[#This Row],[Method]]="FABLEBrief",INDEX(Method_FABLEBrief[],MATCH("LULUCFnegative",Method_FABLEBrief[Criteria],0),3),IF(calc[[#This Row],[Method]]="Test",INDEX(Method_Test[],MATCH("LULUCFnegative",Method_Test[Criteria],0),3),""))</f>
        <v>FAO</v>
      </c>
      <c r="Q37" s="25">
        <f>IF(calc[[#This Row],[Method]]="FABLEBrief",INDEX(Method_FABLEBrief[],MATCH("LULUCFnegative",Method_FABLEBrief[Criteria],0),2),IF(calc[[#This Row],[Method]]="Test",INDEX(Method_Test[],MATCH("LULUCFnegative",Method_Test[Criteria],0),2),""))</f>
        <v>0</v>
      </c>
      <c r="R37" s="29">
        <f>IF(calc[[#This Row],[C4Source]]="FAO",SUMIFS(DataGHGFAO[LULUCF_MtCO2e],DataGHGFAO[ISO3],calc[[#This Row],[ISO3]]),IF(calc[[#This Row],[C4Source]]="GHGI",SUMIFS(DataGHGI[MtCO2e],DataGHGI[Sector],"Land-Use Change and Forestry",DataGHGI[ISO3],calc[[#This Row],[ISO3]]),""))</f>
        <v>0</v>
      </c>
      <c r="S37" t="str">
        <f>IF(calc[[#This Row],[C4Value]]&lt;&gt;0,IF(calc[[#This Row],[C4Value]]&lt;calc[[#This Row],[C4Threshold]],"Yes","No"),"nd")</f>
        <v>nd</v>
      </c>
      <c r="T37" t="str">
        <f>IF(calc[[#This Row],[Method]]="FABLEBrief",INDEX(Method_FABLEBrief[],MATCH("AFOLU",Method_FABLEBrief[Criteria],0),3),IF(calc[[#This Row],[Method]]="Test",INDEX(Method_Test[],MATCH("AFOLU",Method_Test[Criteria],0),3),""))</f>
        <v>FAO</v>
      </c>
      <c r="U37" s="25">
        <f>IF(calc[[#This Row],[Method]]="FABLEBrief",INDEX(Method_FABLEBrief[],MATCH("AFOLU",Method_FABLEBrief[Criteria],0),2),IF(calc[[#This Row],[Method]]="Test",INDEX(Method_Test[],MATCH("AFOLU",Method_Test[Criteria],0),2),""))</f>
        <v>0</v>
      </c>
      <c r="V37" s="25">
        <f>IF(calc[[#This Row],[C5Source]]="FAO",SUMIFS(DataGHGFAO[AFOLU_MtCO2e],DataGHGFAO[ISO3],calc[[#This Row],[ISO3]]),IF(calc[[#This Row],[C5Source]]="GHGI",SUMIFS(DataGHGI[MtCO2e],DataGHGI[Sector],"Land-Use Change and Forestry",DataGHGI[ISO3],calc[[#This Row],[ISO3]])+SUMIFS(DataGHGI[MtCO2e],DataGHGI[Sector],"Agriculture",DataGHGI[ISO3],calc[[#This Row],[ISO3]]),""))</f>
        <v>0</v>
      </c>
      <c r="W37" t="str">
        <f>IF(calc[[#This Row],[C5Value]]&lt;&gt;0,IF(calc[[#This Row],[C5Value]]&lt;calc[[#This Row],[C5Threshold]],"No","Yes"),"nd")</f>
        <v>nd</v>
      </c>
      <c r="X37" s="60" t="str">
        <f>IF(AND(calc[[#This Row],[C1Outcome]]="NO",calc[[#This Row],[C2Outcome]]="NO"),IF(calc[[#This Row],[C3Outcome]]="YES","Profile5","Profile6"),IF(calc[[#This Row],[C3Outcome]]="No","Profile4",IF(calc[[#This Row],[C4Outcome]]="YES",IF(calc[[#This Row],[C5Outcome]]="YES","Profile1","Profile2"),"Profile3")))</f>
        <v>Profile3</v>
      </c>
      <c r="Y37" s="44" t="str">
        <f>IF(OR(calc[[#This Row],[C1Outcome]]="nd",calc[[#This Row],[C3Outcome]]="nd",calc[[#This Row],[C5Outcome]]="nd"),"",calc[[#This Row],[PROFILE_pre]])</f>
        <v/>
      </c>
      <c r="Z37" s="62">
        <f>SUMIFS(DataGHGFAO[LULUCF_MtCO2e],DataGHGFAO[ISO3],calc[[#This Row],[ISO3]])</f>
        <v>0</v>
      </c>
      <c r="AA37" s="62">
        <f>SUMIFS(DataGHGFAO[Crop_MtCO2e],DataGHGFAO[ISO3],calc[[#This Row],[ISO3]])</f>
        <v>0</v>
      </c>
      <c r="AB37" s="62">
        <f>SUMIFS(DataGHGFAO[Livestock_MtCO2e],DataGHGFAO[ISO3],calc[[#This Row],[ISO3]])</f>
        <v>0</v>
      </c>
      <c r="AC37" s="62">
        <f>SUMIFS(DataGHGFAO[AFOLU_MtCO2e],DataGHGFAO[ISO3],calc[[#This Row],[ISO3]])</f>
        <v>0</v>
      </c>
    </row>
    <row r="38" spans="1:29">
      <c r="A38" t="s">
        <v>420</v>
      </c>
      <c r="B38" t="s">
        <v>421</v>
      </c>
      <c r="C38" t="str">
        <f>INDEX(SelectionMethod[],MATCH("x",SelectionMethod[Selection],0),2)</f>
        <v>FABLEBrief</v>
      </c>
      <c r="D38" t="str">
        <f>IF(calc[[#This Row],[Method]]="FABLEBrief",INDEX(Method_FABLEBrief[],MATCH("Totalkcal",Method_FABLEBrief[Criteria],0),3),IF(calc[[#This Row],[Method]]="Test",INDEX(Method_Test[],MATCH("Totalkcal",Method_Test[Criteria],0),3),""))</f>
        <v>FAO</v>
      </c>
      <c r="E38">
        <f>IF(calc[[#This Row],[Method]]="FABLEBrief",INDEX(Method_FABLEBrief[],MATCH("Totalkcal",Method_FABLEBrief[Criteria],0),2),IF(calc[[#This Row],[Method]]="Test",INDEX(Method_Test[],MATCH("Totalkcal",Method_Test[Criteria],0),2),""))</f>
        <v>3000</v>
      </c>
      <c r="F38">
        <f>IF(calc[[#This Row],[C1Source]]="FAO",SUMIFS(DataFoodConso[Total Kcal],DataFoodConso[ISO3],calc[[#This Row],[ISO3]]),"")</f>
        <v>0</v>
      </c>
      <c r="G38" t="str">
        <f>IF(calc[[#This Row],[C1Value]]&gt;0,IF(calc[[#This Row],[C1Value]]&lt;=calc[[#This Row],[C1Threshold]],"No","Yes"),"nd")</f>
        <v>nd</v>
      </c>
      <c r="H38" t="str">
        <f>IF(calc[[#This Row],[Method]]="FABLEBrief",INDEX(Method_FABLEBrief[],MATCH("RedMeatkcal",Method_FABLEBrief[Criteria],0),3),IF(calc[[#This Row],[Method]]="Test",INDEX(Method_Test[],MATCH("RedMeatkcal",Method_Test[Criteria],0),3),""))</f>
        <v>FAO</v>
      </c>
      <c r="I38">
        <f>IF(calc[[#This Row],[Method]]="FABLEBrief",INDEX(Method_FABLEBrief[],MATCH("RedMeatkcal",Method_FABLEBrief[Criteria],0),2),IF(calc[[#This Row],[Method]]="Test",INDEX(Method_Test[],MATCH("RedMeatkcal",Method_Test[Criteria],0),2),""))</f>
        <v>60</v>
      </c>
      <c r="J38">
        <f>IF(calc[[#This Row],[C2Source]]="FAO",SUMIFS(DataFoodConso[Red Meat],DataFoodConso[ISO3],calc[[#This Row],[ISO3]]),"")</f>
        <v>0</v>
      </c>
      <c r="K38" t="str">
        <f>IF(AND(calc[[#This Row],[C2Value]]&gt;0,calc[[#This Row],[C2Value]]&lt;=calc[[#This Row],[C2Threshold]]),"No","Yes")</f>
        <v>Yes</v>
      </c>
      <c r="L38" t="str">
        <f>IF(calc[[#This Row],[Method]]="FABLEBrief",INDEX(Method_FABLEBrief[],MATCH("LandRemovalPotential",Method_FABLEBrief[Criteria],0),3),IF(calc[[#This Row],[Method]]="Test",INDEX(Method_Test[],MATCH("LandRemovalPotential",Method_Test[Criteria],0),3),""))</f>
        <v>RoeNoAgri</v>
      </c>
      <c r="M38" s="3">
        <f>IF(calc[[#This Row],[Method]]="FABLEBrief",INDEX(Method_FABLEBrief[],MATCH("LandRemovalPotential",Method_FABLEBrief[Criteria],0),2),IF(calc[[#This Row],[Method]]="Test",INDEX(Method_Test[],MATCH("LandRemovalPotential",Method_Test[Criteria],0),2),""))</f>
        <v>0.19550000000000001</v>
      </c>
      <c r="N38" s="3">
        <f>IF(AND(calc[[#This Row],[C3Source]]="RoeNoAgri",calc[[#This Row],[C4Source]]="FAO"),SUMIFS(DataShLandRemPot[FAOSh_noagri],DataShLandRemPot[ISO3],calc[[#This Row],[ISO3]]),IF(AND(calc[[#This Row],[C3Source]]="RoeAgri",calc[[#This Row],[C4Source]]="FAO"),SUMIFS(DataShLandRemPot[FAOSh_withagri],DataShLandRemPot[ISO3],calc[[#This Row],[ISO3]]),IF(AND(calc[[#This Row],[C3Source]]="RoeNoAgri",calc[[#This Row],[C4Source]]="GHGI"),SUMIFS(DataShLandRemPot[GHGISh_noagri],DataShLandRemPot[ISO3],calc[[#This Row],[ISO3]]),IF(AND(calc[[#This Row],[C3Source]]="RoeAgri",calc[[#This Row],[C4Source]]="GHGI"),SUMIFS(DataShLandRemPot[GHGISh_wagri],DataShLandRemPot[ISO3],calc[[#This Row],[ISO3]]),""))))</f>
        <v>0</v>
      </c>
      <c r="O38" t="str">
        <f>IF(calc[[#This Row],[C3Value]]&lt;&gt;0,IF(calc[[#This Row],[C3Value]]&gt;=calc[[#This Row],[C3Threshold]],"Yes","No"),"nd")</f>
        <v>nd</v>
      </c>
      <c r="P38" t="str">
        <f>IF(calc[[#This Row],[Method]]="FABLEBrief",INDEX(Method_FABLEBrief[],MATCH("LULUCFnegative",Method_FABLEBrief[Criteria],0),3),IF(calc[[#This Row],[Method]]="Test",INDEX(Method_Test[],MATCH("LULUCFnegative",Method_Test[Criteria],0),3),""))</f>
        <v>FAO</v>
      </c>
      <c r="Q38" s="25">
        <f>IF(calc[[#This Row],[Method]]="FABLEBrief",INDEX(Method_FABLEBrief[],MATCH("LULUCFnegative",Method_FABLEBrief[Criteria],0),2),IF(calc[[#This Row],[Method]]="Test",INDEX(Method_Test[],MATCH("LULUCFnegative",Method_Test[Criteria],0),2),""))</f>
        <v>0</v>
      </c>
      <c r="R38" s="29">
        <f>IF(calc[[#This Row],[C4Source]]="FAO",SUMIFS(DataGHGFAO[LULUCF_MtCO2e],DataGHGFAO[ISO3],calc[[#This Row],[ISO3]]),IF(calc[[#This Row],[C4Source]]="GHGI",SUMIFS(DataGHGI[MtCO2e],DataGHGI[Sector],"Land-Use Change and Forestry",DataGHGI[ISO3],calc[[#This Row],[ISO3]]),""))</f>
        <v>0</v>
      </c>
      <c r="S38" t="str">
        <f>IF(calc[[#This Row],[C4Value]]&lt;&gt;0,IF(calc[[#This Row],[C4Value]]&lt;calc[[#This Row],[C4Threshold]],"Yes","No"),"nd")</f>
        <v>nd</v>
      </c>
      <c r="T38" t="str">
        <f>IF(calc[[#This Row],[Method]]="FABLEBrief",INDEX(Method_FABLEBrief[],MATCH("AFOLU",Method_FABLEBrief[Criteria],0),3),IF(calc[[#This Row],[Method]]="Test",INDEX(Method_Test[],MATCH("AFOLU",Method_Test[Criteria],0),3),""))</f>
        <v>FAO</v>
      </c>
      <c r="U38" s="25">
        <f>IF(calc[[#This Row],[Method]]="FABLEBrief",INDEX(Method_FABLEBrief[],MATCH("AFOLU",Method_FABLEBrief[Criteria],0),2),IF(calc[[#This Row],[Method]]="Test",INDEX(Method_Test[],MATCH("AFOLU",Method_Test[Criteria],0),2),""))</f>
        <v>0</v>
      </c>
      <c r="V38" s="25">
        <f>IF(calc[[#This Row],[C5Source]]="FAO",SUMIFS(DataGHGFAO[AFOLU_MtCO2e],DataGHGFAO[ISO3],calc[[#This Row],[ISO3]]),IF(calc[[#This Row],[C5Source]]="GHGI",SUMIFS(DataGHGI[MtCO2e],DataGHGI[Sector],"Land-Use Change and Forestry",DataGHGI[ISO3],calc[[#This Row],[ISO3]])+SUMIFS(DataGHGI[MtCO2e],DataGHGI[Sector],"Agriculture",DataGHGI[ISO3],calc[[#This Row],[ISO3]]),""))</f>
        <v>0</v>
      </c>
      <c r="W38" t="str">
        <f>IF(calc[[#This Row],[C5Value]]&lt;&gt;0,IF(calc[[#This Row],[C5Value]]&lt;calc[[#This Row],[C5Threshold]],"No","Yes"),"nd")</f>
        <v>nd</v>
      </c>
      <c r="X38" s="60" t="str">
        <f>IF(AND(calc[[#This Row],[C1Outcome]]="NO",calc[[#This Row],[C2Outcome]]="NO"),IF(calc[[#This Row],[C3Outcome]]="YES","Profile5","Profile6"),IF(calc[[#This Row],[C3Outcome]]="No","Profile4",IF(calc[[#This Row],[C4Outcome]]="YES",IF(calc[[#This Row],[C5Outcome]]="YES","Profile1","Profile2"),"Profile3")))</f>
        <v>Profile3</v>
      </c>
      <c r="Y38" s="44" t="str">
        <f>IF(OR(calc[[#This Row],[C1Outcome]]="nd",calc[[#This Row],[C3Outcome]]="nd",calc[[#This Row],[C5Outcome]]="nd"),"",calc[[#This Row],[PROFILE_pre]])</f>
        <v/>
      </c>
      <c r="Z38" s="62">
        <f>SUMIFS(DataGHGFAO[LULUCF_MtCO2e],DataGHGFAO[ISO3],calc[[#This Row],[ISO3]])</f>
        <v>0</v>
      </c>
      <c r="AA38" s="62">
        <f>SUMIFS(DataGHGFAO[Crop_MtCO2e],DataGHGFAO[ISO3],calc[[#This Row],[ISO3]])</f>
        <v>0</v>
      </c>
      <c r="AB38" s="62">
        <f>SUMIFS(DataGHGFAO[Livestock_MtCO2e],DataGHGFAO[ISO3],calc[[#This Row],[ISO3]])</f>
        <v>0</v>
      </c>
      <c r="AC38" s="62">
        <f>SUMIFS(DataGHGFAO[AFOLU_MtCO2e],DataGHGFAO[ISO3],calc[[#This Row],[ISO3]])</f>
        <v>0</v>
      </c>
    </row>
    <row r="39" spans="1:29">
      <c r="A39" t="s">
        <v>37</v>
      </c>
      <c r="B39" t="s">
        <v>518</v>
      </c>
      <c r="C39" t="str">
        <f>INDEX(SelectionMethod[],MATCH("x",SelectionMethod[Selection],0),2)</f>
        <v>FABLEBrief</v>
      </c>
      <c r="D39" t="str">
        <f>IF(calc[[#This Row],[Method]]="FABLEBrief",INDEX(Method_FABLEBrief[],MATCH("Totalkcal",Method_FABLEBrief[Criteria],0),3),IF(calc[[#This Row],[Method]]="Test",INDEX(Method_Test[],MATCH("Totalkcal",Method_Test[Criteria],0),3),""))</f>
        <v>FAO</v>
      </c>
      <c r="E39">
        <f>IF(calc[[#This Row],[Method]]="FABLEBrief",INDEX(Method_FABLEBrief[],MATCH("Totalkcal",Method_FABLEBrief[Criteria],0),2),IF(calc[[#This Row],[Method]]="Test",INDEX(Method_Test[],MATCH("Totalkcal",Method_Test[Criteria],0),2),""))</f>
        <v>3000</v>
      </c>
      <c r="F39">
        <f>IF(calc[[#This Row],[C1Source]]="FAO",SUMIFS(DataFoodConso[Total Kcal],DataFoodConso[ISO3],calc[[#This Row],[ISO3]]),"")</f>
        <v>0</v>
      </c>
      <c r="G39" t="str">
        <f>IF(calc[[#This Row],[C1Value]]&gt;0,IF(calc[[#This Row],[C1Value]]&lt;=calc[[#This Row],[C1Threshold]],"No","Yes"),"nd")</f>
        <v>nd</v>
      </c>
      <c r="H39" t="str">
        <f>IF(calc[[#This Row],[Method]]="FABLEBrief",INDEX(Method_FABLEBrief[],MATCH("RedMeatkcal",Method_FABLEBrief[Criteria],0),3),IF(calc[[#This Row],[Method]]="Test",INDEX(Method_Test[],MATCH("RedMeatkcal",Method_Test[Criteria],0),3),""))</f>
        <v>FAO</v>
      </c>
      <c r="I39">
        <f>IF(calc[[#This Row],[Method]]="FABLEBrief",INDEX(Method_FABLEBrief[],MATCH("RedMeatkcal",Method_FABLEBrief[Criteria],0),2),IF(calc[[#This Row],[Method]]="Test",INDEX(Method_Test[],MATCH("RedMeatkcal",Method_Test[Criteria],0),2),""))</f>
        <v>60</v>
      </c>
      <c r="J39">
        <f>IF(calc[[#This Row],[C2Source]]="FAO",SUMIFS(DataFoodConso[Red Meat],DataFoodConso[ISO3],calc[[#This Row],[ISO3]]),"")</f>
        <v>0</v>
      </c>
      <c r="K39" t="str">
        <f>IF(AND(calc[[#This Row],[C2Value]]&gt;0,calc[[#This Row],[C2Value]]&lt;=calc[[#This Row],[C2Threshold]]),"No","Yes")</f>
        <v>Yes</v>
      </c>
      <c r="L39" t="str">
        <f>IF(calc[[#This Row],[Method]]="FABLEBrief",INDEX(Method_FABLEBrief[],MATCH("LandRemovalPotential",Method_FABLEBrief[Criteria],0),3),IF(calc[[#This Row],[Method]]="Test",INDEX(Method_Test[],MATCH("LandRemovalPotential",Method_Test[Criteria],0),3),""))</f>
        <v>RoeNoAgri</v>
      </c>
      <c r="M39" s="3">
        <f>IF(calc[[#This Row],[Method]]="FABLEBrief",INDEX(Method_FABLEBrief[],MATCH("LandRemovalPotential",Method_FABLEBrief[Criteria],0),2),IF(calc[[#This Row],[Method]]="Test",INDEX(Method_Test[],MATCH("LandRemovalPotential",Method_Test[Criteria],0),2),""))</f>
        <v>0.19550000000000001</v>
      </c>
      <c r="N39" s="3">
        <f>IF(AND(calc[[#This Row],[C3Source]]="RoeNoAgri",calc[[#This Row],[C4Source]]="FAO"),SUMIFS(DataShLandRemPot[FAOSh_noagri],DataShLandRemPot[ISO3],calc[[#This Row],[ISO3]]),IF(AND(calc[[#This Row],[C3Source]]="RoeAgri",calc[[#This Row],[C4Source]]="FAO"),SUMIFS(DataShLandRemPot[FAOSh_withagri],DataShLandRemPot[ISO3],calc[[#This Row],[ISO3]]),IF(AND(calc[[#This Row],[C3Source]]="RoeNoAgri",calc[[#This Row],[C4Source]]="GHGI"),SUMIFS(DataShLandRemPot[GHGISh_noagri],DataShLandRemPot[ISO3],calc[[#This Row],[ISO3]]),IF(AND(calc[[#This Row],[C3Source]]="RoeAgri",calc[[#This Row],[C4Source]]="GHGI"),SUMIFS(DataShLandRemPot[GHGISh_wagri],DataShLandRemPot[ISO3],calc[[#This Row],[ISO3]]),""))))</f>
        <v>0.16778921934191912</v>
      </c>
      <c r="O39" t="str">
        <f>IF(calc[[#This Row],[C3Value]]&lt;&gt;0,IF(calc[[#This Row],[C3Value]]&gt;=calc[[#This Row],[C3Threshold]],"Yes","No"),"nd")</f>
        <v>No</v>
      </c>
      <c r="P39" t="str">
        <f>IF(calc[[#This Row],[Method]]="FABLEBrief",INDEX(Method_FABLEBrief[],MATCH("LULUCFnegative",Method_FABLEBrief[Criteria],0),3),IF(calc[[#This Row],[Method]]="Test",INDEX(Method_Test[],MATCH("LULUCFnegative",Method_Test[Criteria],0),3),""))</f>
        <v>FAO</v>
      </c>
      <c r="Q39" s="25">
        <f>IF(calc[[#This Row],[Method]]="FABLEBrief",INDEX(Method_FABLEBrief[],MATCH("LULUCFnegative",Method_FABLEBrief[Criteria],0),2),IF(calc[[#This Row],[Method]]="Test",INDEX(Method_Test[],MATCH("LULUCFnegative",Method_Test[Criteria],0),2),""))</f>
        <v>0</v>
      </c>
      <c r="R39" s="29">
        <f>IF(calc[[#This Row],[C4Source]]="FAO",SUMIFS(DataGHGFAO[LULUCF_MtCO2e],DataGHGFAO[ISO3],calc[[#This Row],[ISO3]]),IF(calc[[#This Row],[C4Source]]="GHGI",SUMIFS(DataGHGI[MtCO2e],DataGHGI[Sector],"Land-Use Change and Forestry",DataGHGI[ISO3],calc[[#This Row],[ISO3]]),""))</f>
        <v>0.3384105</v>
      </c>
      <c r="S39" t="str">
        <f>IF(calc[[#This Row],[C4Value]]&lt;&gt;0,IF(calc[[#This Row],[C4Value]]&lt;calc[[#This Row],[C4Threshold]],"Yes","No"),"nd")</f>
        <v>No</v>
      </c>
      <c r="T39" t="str">
        <f>IF(calc[[#This Row],[Method]]="FABLEBrief",INDEX(Method_FABLEBrief[],MATCH("AFOLU",Method_FABLEBrief[Criteria],0),3),IF(calc[[#This Row],[Method]]="Test",INDEX(Method_Test[],MATCH("AFOLU",Method_Test[Criteria],0),3),""))</f>
        <v>FAO</v>
      </c>
      <c r="U39" s="25">
        <f>IF(calc[[#This Row],[Method]]="FABLEBrief",INDEX(Method_FABLEBrief[],MATCH("AFOLU",Method_FABLEBrief[Criteria],0),2),IF(calc[[#This Row],[Method]]="Test",INDEX(Method_Test[],MATCH("AFOLU",Method_Test[Criteria],0),2),""))</f>
        <v>0</v>
      </c>
      <c r="V39" s="25">
        <f>IF(calc[[#This Row],[C5Source]]="FAO",SUMIFS(DataGHGFAO[AFOLU_MtCO2e],DataGHGFAO[ISO3],calc[[#This Row],[ISO3]]),IF(calc[[#This Row],[C5Source]]="GHGI",SUMIFS(DataGHGI[MtCO2e],DataGHGI[Sector],"Land-Use Change and Forestry",DataGHGI[ISO3],calc[[#This Row],[ISO3]])+SUMIFS(DataGHGI[MtCO2e],DataGHGI[Sector],"Agriculture",DataGHGI[ISO3],calc[[#This Row],[ISO3]]),""))</f>
        <v>0.4505691</v>
      </c>
      <c r="W39" t="str">
        <f>IF(calc[[#This Row],[C5Value]]&lt;&gt;0,IF(calc[[#This Row],[C5Value]]&lt;calc[[#This Row],[C5Threshold]],"No","Yes"),"nd")</f>
        <v>Yes</v>
      </c>
      <c r="X39" s="60" t="str">
        <f>IF(AND(calc[[#This Row],[C1Outcome]]="NO",calc[[#This Row],[C2Outcome]]="NO"),IF(calc[[#This Row],[C3Outcome]]="YES","Profile5","Profile6"),IF(calc[[#This Row],[C3Outcome]]="No","Profile4",IF(calc[[#This Row],[C4Outcome]]="YES",IF(calc[[#This Row],[C5Outcome]]="YES","Profile1","Profile2"),"Profile3")))</f>
        <v>Profile4</v>
      </c>
      <c r="Y39" s="44" t="str">
        <f>IF(OR(calc[[#This Row],[C1Outcome]]="nd",calc[[#This Row],[C3Outcome]]="nd",calc[[#This Row],[C5Outcome]]="nd"),"",calc[[#This Row],[PROFILE_pre]])</f>
        <v/>
      </c>
      <c r="Z39" s="62">
        <f>SUMIFS(DataGHGFAO[LULUCF_MtCO2e],DataGHGFAO[ISO3],calc[[#This Row],[ISO3]])</f>
        <v>0.3384105</v>
      </c>
      <c r="AA39" s="62">
        <f>SUMIFS(DataGHGFAO[Crop_MtCO2e],DataGHGFAO[ISO3],calc[[#This Row],[ISO3]])</f>
        <v>3.6036500000000013E-2</v>
      </c>
      <c r="AB39" s="62">
        <f>SUMIFS(DataGHGFAO[Livestock_MtCO2e],DataGHGFAO[ISO3],calc[[#This Row],[ISO3]])</f>
        <v>7.6122099999999998E-2</v>
      </c>
      <c r="AC39" s="62">
        <f>SUMIFS(DataGHGFAO[AFOLU_MtCO2e],DataGHGFAO[ISO3],calc[[#This Row],[ISO3]])</f>
        <v>0.4505691</v>
      </c>
    </row>
    <row r="40" spans="1:29">
      <c r="A40" t="s">
        <v>263</v>
      </c>
      <c r="B40" t="s">
        <v>264</v>
      </c>
      <c r="C40" t="str">
        <f>INDEX(SelectionMethod[],MATCH("x",SelectionMethod[Selection],0),2)</f>
        <v>FABLEBrief</v>
      </c>
      <c r="D40" t="str">
        <f>IF(calc[[#This Row],[Method]]="FABLEBrief",INDEX(Method_FABLEBrief[],MATCH("Totalkcal",Method_FABLEBrief[Criteria],0),3),IF(calc[[#This Row],[Method]]="Test",INDEX(Method_Test[],MATCH("Totalkcal",Method_Test[Criteria],0),3),""))</f>
        <v>FAO</v>
      </c>
      <c r="E40">
        <f>IF(calc[[#This Row],[Method]]="FABLEBrief",INDEX(Method_FABLEBrief[],MATCH("Totalkcal",Method_FABLEBrief[Criteria],0),2),IF(calc[[#This Row],[Method]]="Test",INDEX(Method_Test[],MATCH("Totalkcal",Method_Test[Criteria],0),2),""))</f>
        <v>3000</v>
      </c>
      <c r="F40">
        <f>IF(calc[[#This Row],[C1Source]]="FAO",SUMIFS(DataFoodConso[Total Kcal],DataFoodConso[ISO3],calc[[#This Row],[ISO3]]),"")</f>
        <v>2854</v>
      </c>
      <c r="G40" t="str">
        <f>IF(calc[[#This Row],[C1Value]]&gt;0,IF(calc[[#This Row],[C1Value]]&lt;=calc[[#This Row],[C1Threshold]],"No","Yes"),"nd")</f>
        <v>No</v>
      </c>
      <c r="H40" t="str">
        <f>IF(calc[[#This Row],[Method]]="FABLEBrief",INDEX(Method_FABLEBrief[],MATCH("RedMeatkcal",Method_FABLEBrief[Criteria],0),3),IF(calc[[#This Row],[Method]]="Test",INDEX(Method_Test[],MATCH("RedMeatkcal",Method_Test[Criteria],0),3),""))</f>
        <v>FAO</v>
      </c>
      <c r="I40">
        <f>IF(calc[[#This Row],[Method]]="FABLEBrief",INDEX(Method_FABLEBrief[],MATCH("RedMeatkcal",Method_FABLEBrief[Criteria],0),2),IF(calc[[#This Row],[Method]]="Test",INDEX(Method_Test[],MATCH("RedMeatkcal",Method_Test[Criteria],0),2),""))</f>
        <v>60</v>
      </c>
      <c r="J40">
        <f>IF(calc[[#This Row],[C2Source]]="FAO",SUMIFS(DataFoodConso[Red Meat],DataFoodConso[ISO3],calc[[#This Row],[ISO3]]),"")</f>
        <v>166</v>
      </c>
      <c r="K40" s="41" t="str">
        <f>IF(AND(calc[[#This Row],[C2Value]]&gt;0,calc[[#This Row],[C2Value]]&lt;=calc[[#This Row],[C2Threshold]]),"No","Yes")</f>
        <v>Yes</v>
      </c>
      <c r="L40" t="str">
        <f>IF(calc[[#This Row],[Method]]="FABLEBrief",INDEX(Method_FABLEBrief[],MATCH("LandRemovalPotential",Method_FABLEBrief[Criteria],0),3),IF(calc[[#This Row],[Method]]="Test",INDEX(Method_Test[],MATCH("LandRemovalPotential",Method_Test[Criteria],0),3),""))</f>
        <v>RoeNoAgri</v>
      </c>
      <c r="M40" s="3">
        <f>IF(calc[[#This Row],[Method]]="FABLEBrief",INDEX(Method_FABLEBrief[],MATCH("LandRemovalPotential",Method_FABLEBrief[Criteria],0),2),IF(calc[[#This Row],[Method]]="Test",INDEX(Method_Test[],MATCH("LandRemovalPotential",Method_Test[Criteria],0),2),""))</f>
        <v>0.19550000000000001</v>
      </c>
      <c r="N40" s="3">
        <f>IF(AND(calc[[#This Row],[C3Source]]="RoeNoAgri",calc[[#This Row],[C4Source]]="FAO"),SUMIFS(DataShLandRemPot[FAOSh_noagri],DataShLandRemPot[ISO3],calc[[#This Row],[ISO3]]),IF(AND(calc[[#This Row],[C3Source]]="RoeAgri",calc[[#This Row],[C4Source]]="FAO"),SUMIFS(DataShLandRemPot[FAOSh_withagri],DataShLandRemPot[ISO3],calc[[#This Row],[ISO3]]),IF(AND(calc[[#This Row],[C3Source]]="RoeNoAgri",calc[[#This Row],[C4Source]]="GHGI"),SUMIFS(DataShLandRemPot[GHGISh_noagri],DataShLandRemPot[ISO3],calc[[#This Row],[ISO3]]),IF(AND(calc[[#This Row],[C3Source]]="RoeAgri",calc[[#This Row],[C4Source]]="GHGI"),SUMIFS(DataShLandRemPot[GHGISh_wagri],DataShLandRemPot[ISO3],calc[[#This Row],[ISO3]]),""))))</f>
        <v>7.0563554914557097E-2</v>
      </c>
      <c r="O40" t="str">
        <f>IF(calc[[#This Row],[C3Value]]&lt;&gt;0,IF(calc[[#This Row],[C3Value]]&gt;=calc[[#This Row],[C3Threshold]],"Yes","No"),"nd")</f>
        <v>No</v>
      </c>
      <c r="P40" t="str">
        <f>IF(calc[[#This Row],[Method]]="FABLEBrief",INDEX(Method_FABLEBrief[],MATCH("LULUCFnegative",Method_FABLEBrief[Criteria],0),3),IF(calc[[#This Row],[Method]]="Test",INDEX(Method_Test[],MATCH("LULUCFnegative",Method_Test[Criteria],0),3),""))</f>
        <v>FAO</v>
      </c>
      <c r="Q40" s="25">
        <f>IF(calc[[#This Row],[Method]]="FABLEBrief",INDEX(Method_FABLEBrief[],MATCH("LULUCFnegative",Method_FABLEBrief[Criteria],0),2),IF(calc[[#This Row],[Method]]="Test",INDEX(Method_Test[],MATCH("LULUCFnegative",Method_Test[Criteria],0),2),""))</f>
        <v>0</v>
      </c>
      <c r="R40" s="29">
        <f>IF(calc[[#This Row],[C4Source]]="FAO",SUMIFS(DataGHGFAO[LULUCF_MtCO2e],DataGHGFAO[ISO3],calc[[#This Row],[ISO3]]),IF(calc[[#This Row],[C4Source]]="GHGI",SUMIFS(DataGHGI[MtCO2e],DataGHGI[Sector],"Land-Use Change and Forestry",DataGHGI[ISO3],calc[[#This Row],[ISO3]]),""))</f>
        <v>-33.8039554</v>
      </c>
      <c r="S40" t="str">
        <f>IF(calc[[#This Row],[C4Value]]&lt;&gt;0,IF(calc[[#This Row],[C4Value]]&lt;calc[[#This Row],[C4Threshold]],"Yes","No"),"nd")</f>
        <v>Yes</v>
      </c>
      <c r="T40" t="str">
        <f>IF(calc[[#This Row],[Method]]="FABLEBrief",INDEX(Method_FABLEBrief[],MATCH("AFOLU",Method_FABLEBrief[Criteria],0),3),IF(calc[[#This Row],[Method]]="Test",INDEX(Method_Test[],MATCH("AFOLU",Method_Test[Criteria],0),3),""))</f>
        <v>FAO</v>
      </c>
      <c r="U40" s="25">
        <f>IF(calc[[#This Row],[Method]]="FABLEBrief",INDEX(Method_FABLEBrief[],MATCH("AFOLU",Method_FABLEBrief[Criteria],0),2),IF(calc[[#This Row],[Method]]="Test",INDEX(Method_Test[],MATCH("AFOLU",Method_Test[Criteria],0),2),""))</f>
        <v>0</v>
      </c>
      <c r="V40" s="25">
        <f>IF(calc[[#This Row],[C5Source]]="FAO",SUMIFS(DataGHGFAO[AFOLU_MtCO2e],DataGHGFAO[ISO3],calc[[#This Row],[ISO3]]),IF(calc[[#This Row],[C5Source]]="GHGI",SUMIFS(DataGHGI[MtCO2e],DataGHGI[Sector],"Land-Use Change and Forestry",DataGHGI[ISO3],calc[[#This Row],[ISO3]])+SUMIFS(DataGHGI[MtCO2e],DataGHGI[Sector],"Agriculture",DataGHGI[ISO3],calc[[#This Row],[ISO3]]),""))</f>
        <v>-28.769035299999999</v>
      </c>
      <c r="W40" t="str">
        <f>IF(calc[[#This Row],[C5Value]]&lt;&gt;0,IF(calc[[#This Row],[C5Value]]&lt;calc[[#This Row],[C5Threshold]],"No","Yes"),"nd")</f>
        <v>No</v>
      </c>
      <c r="X40" s="60" t="str">
        <f>IF(AND(calc[[#This Row],[C1Outcome]]="NO",calc[[#This Row],[C2Outcome]]="NO"),IF(calc[[#This Row],[C3Outcome]]="YES","Profile5","Profile6"),IF(calc[[#This Row],[C3Outcome]]="No","Profile4",IF(calc[[#This Row],[C4Outcome]]="YES",IF(calc[[#This Row],[C5Outcome]]="YES","Profile1","Profile2"),"Profile3")))</f>
        <v>Profile4</v>
      </c>
      <c r="Y40" s="44" t="str">
        <f>IF(OR(calc[[#This Row],[C1Outcome]]="nd",calc[[#This Row],[C3Outcome]]="nd",calc[[#This Row],[C5Outcome]]="nd"),"",calc[[#This Row],[PROFILE_pre]])</f>
        <v>Profile4</v>
      </c>
      <c r="Z40" s="62">
        <f>SUMIFS(DataGHGFAO[LULUCF_MtCO2e],DataGHGFAO[ISO3],calc[[#This Row],[ISO3]])</f>
        <v>-33.8039554</v>
      </c>
      <c r="AA40" s="62">
        <f>SUMIFS(DataGHGFAO[Crop_MtCO2e],DataGHGFAO[ISO3],calc[[#This Row],[ISO3]])</f>
        <v>2.7805566000000002</v>
      </c>
      <c r="AB40" s="62">
        <f>SUMIFS(DataGHGFAO[Livestock_MtCO2e],DataGHGFAO[ISO3],calc[[#This Row],[ISO3]])</f>
        <v>2.2543634999999997</v>
      </c>
      <c r="AC40" s="62">
        <f>SUMIFS(DataGHGFAO[AFOLU_MtCO2e],DataGHGFAO[ISO3],calc[[#This Row],[ISO3]])</f>
        <v>-28.769035299999999</v>
      </c>
    </row>
    <row r="41" spans="1:29">
      <c r="A41" t="s">
        <v>311</v>
      </c>
      <c r="B41" t="s">
        <v>312</v>
      </c>
      <c r="C41" t="str">
        <f>INDEX(SelectionMethod[],MATCH("x",SelectionMethod[Selection],0),2)</f>
        <v>FABLEBrief</v>
      </c>
      <c r="D41" t="str">
        <f>IF(calc[[#This Row],[Method]]="FABLEBrief",INDEX(Method_FABLEBrief[],MATCH("Totalkcal",Method_FABLEBrief[Criteria],0),3),IF(calc[[#This Row],[Method]]="Test",INDEX(Method_Test[],MATCH("Totalkcal",Method_Test[Criteria],0),3),""))</f>
        <v>FAO</v>
      </c>
      <c r="E41">
        <f>IF(calc[[#This Row],[Method]]="FABLEBrief",INDEX(Method_FABLEBrief[],MATCH("Totalkcal",Method_FABLEBrief[Criteria],0),2),IF(calc[[#This Row],[Method]]="Test",INDEX(Method_Test[],MATCH("Totalkcal",Method_Test[Criteria],0),2),""))</f>
        <v>3000</v>
      </c>
      <c r="F41">
        <f>IF(calc[[#This Row],[C1Source]]="FAO",SUMIFS(DataFoodConso[Total Kcal],DataFoodConso[ISO3],calc[[#This Row],[ISO3]]),"")</f>
        <v>2733</v>
      </c>
      <c r="G41" t="str">
        <f>IF(calc[[#This Row],[C1Value]]&gt;0,IF(calc[[#This Row],[C1Value]]&lt;=calc[[#This Row],[C1Threshold]],"No","Yes"),"nd")</f>
        <v>No</v>
      </c>
      <c r="H41" t="str">
        <f>IF(calc[[#This Row],[Method]]="FABLEBrief",INDEX(Method_FABLEBrief[],MATCH("RedMeatkcal",Method_FABLEBrief[Criteria],0),3),IF(calc[[#This Row],[Method]]="Test",INDEX(Method_Test[],MATCH("RedMeatkcal",Method_Test[Criteria],0),3),""))</f>
        <v>FAO</v>
      </c>
      <c r="I41">
        <f>IF(calc[[#This Row],[Method]]="FABLEBrief",INDEX(Method_FABLEBrief[],MATCH("RedMeatkcal",Method_FABLEBrief[Criteria],0),2),IF(calc[[#This Row],[Method]]="Test",INDEX(Method_Test[],MATCH("RedMeatkcal",Method_Test[Criteria],0),2),""))</f>
        <v>60</v>
      </c>
      <c r="J41">
        <f>IF(calc[[#This Row],[C2Source]]="FAO",SUMIFS(DataFoodConso[Red Meat],DataFoodConso[ISO3],calc[[#This Row],[ISO3]]),"")</f>
        <v>57</v>
      </c>
      <c r="K41" t="str">
        <f>IF(AND(calc[[#This Row],[C2Value]]&gt;0,calc[[#This Row],[C2Value]]&lt;=calc[[#This Row],[C2Threshold]]),"No","Yes")</f>
        <v>No</v>
      </c>
      <c r="L41" t="str">
        <f>IF(calc[[#This Row],[Method]]="FABLEBrief",INDEX(Method_FABLEBrief[],MATCH("LandRemovalPotential",Method_FABLEBrief[Criteria],0),3),IF(calc[[#This Row],[Method]]="Test",INDEX(Method_Test[],MATCH("LandRemovalPotential",Method_Test[Criteria],0),3),""))</f>
        <v>RoeNoAgri</v>
      </c>
      <c r="M41" s="3">
        <f>IF(calc[[#This Row],[Method]]="FABLEBrief",INDEX(Method_FABLEBrief[],MATCH("LandRemovalPotential",Method_FABLEBrief[Criteria],0),2),IF(calc[[#This Row],[Method]]="Test",INDEX(Method_Test[],MATCH("LandRemovalPotential",Method_Test[Criteria],0),2),""))</f>
        <v>0.19550000000000001</v>
      </c>
      <c r="N41" s="3">
        <f>IF(AND(calc[[#This Row],[C3Source]]="RoeNoAgri",calc[[#This Row],[C4Source]]="FAO"),SUMIFS(DataShLandRemPot[FAOSh_noagri],DataShLandRemPot[ISO3],calc[[#This Row],[ISO3]]),IF(AND(calc[[#This Row],[C3Source]]="RoeAgri",calc[[#This Row],[C4Source]]="FAO"),SUMIFS(DataShLandRemPot[FAOSh_withagri],DataShLandRemPot[ISO3],calc[[#This Row],[ISO3]]),IF(AND(calc[[#This Row],[C3Source]]="RoeNoAgri",calc[[#This Row],[C4Source]]="GHGI"),SUMIFS(DataShLandRemPot[GHGISh_noagri],DataShLandRemPot[ISO3],calc[[#This Row],[ISO3]]),IF(AND(calc[[#This Row],[C3Source]]="RoeAgri",calc[[#This Row],[C4Source]]="GHGI"),SUMIFS(DataShLandRemPot[GHGISh_wagri],DataShLandRemPot[ISO3],calc[[#This Row],[ISO3]]),""))))</f>
        <v>0.23668183370317394</v>
      </c>
      <c r="O41" t="str">
        <f>IF(calc[[#This Row],[C3Value]]&lt;&gt;0,IF(calc[[#This Row],[C3Value]]&gt;=calc[[#This Row],[C3Threshold]],"Yes","No"),"nd")</f>
        <v>Yes</v>
      </c>
      <c r="P41" t="str">
        <f>IF(calc[[#This Row],[Method]]="FABLEBrief",INDEX(Method_FABLEBrief[],MATCH("LULUCFnegative",Method_FABLEBrief[Criteria],0),3),IF(calc[[#This Row],[Method]]="Test",INDEX(Method_Test[],MATCH("LULUCFnegative",Method_Test[Criteria],0),3),""))</f>
        <v>FAO</v>
      </c>
      <c r="Q41" s="25">
        <f>IF(calc[[#This Row],[Method]]="FABLEBrief",INDEX(Method_FABLEBrief[],MATCH("LULUCFnegative",Method_FABLEBrief[Criteria],0),2),IF(calc[[#This Row],[Method]]="Test",INDEX(Method_Test[],MATCH("LULUCFnegative",Method_Test[Criteria],0),2),""))</f>
        <v>0</v>
      </c>
      <c r="R41" s="29">
        <f>IF(calc[[#This Row],[C4Source]]="FAO",SUMIFS(DataGHGFAO[LULUCF_MtCO2e],DataGHGFAO[ISO3],calc[[#This Row],[ISO3]]),IF(calc[[#This Row],[C4Source]]="GHGI",SUMIFS(DataGHGI[MtCO2e],DataGHGI[Sector],"Land-Use Change and Forestry",DataGHGI[ISO3],calc[[#This Row],[ISO3]]),""))</f>
        <v>24.10144</v>
      </c>
      <c r="S41" t="str">
        <f>IF(calc[[#This Row],[C4Value]]&lt;&gt;0,IF(calc[[#This Row],[C4Value]]&lt;calc[[#This Row],[C4Threshold]],"Yes","No"),"nd")</f>
        <v>No</v>
      </c>
      <c r="T41" t="str">
        <f>IF(calc[[#This Row],[Method]]="FABLEBrief",INDEX(Method_FABLEBrief[],MATCH("AFOLU",Method_FABLEBrief[Criteria],0),3),IF(calc[[#This Row],[Method]]="Test",INDEX(Method_Test[],MATCH("AFOLU",Method_Test[Criteria],0),3),""))</f>
        <v>FAO</v>
      </c>
      <c r="U41" s="25">
        <f>IF(calc[[#This Row],[Method]]="FABLEBrief",INDEX(Method_FABLEBrief[],MATCH("AFOLU",Method_FABLEBrief[Criteria],0),2),IF(calc[[#This Row],[Method]]="Test",INDEX(Method_Test[],MATCH("AFOLU",Method_Test[Criteria],0),2),""))</f>
        <v>0</v>
      </c>
      <c r="V41" s="25">
        <f>IF(calc[[#This Row],[C5Source]]="FAO",SUMIFS(DataGHGFAO[AFOLU_MtCO2e],DataGHGFAO[ISO3],calc[[#This Row],[ISO3]]),IF(calc[[#This Row],[C5Source]]="GHGI",SUMIFS(DataGHGI[MtCO2e],DataGHGI[Sector],"Land-Use Change and Forestry",DataGHGI[ISO3],calc[[#This Row],[ISO3]])+SUMIFS(DataGHGI[MtCO2e],DataGHGI[Sector],"Agriculture",DataGHGI[ISO3],calc[[#This Row],[ISO3]]),""))</f>
        <v>48.569497900000002</v>
      </c>
      <c r="W41" t="str">
        <f>IF(calc[[#This Row],[C5Value]]&lt;&gt;0,IF(calc[[#This Row],[C5Value]]&lt;calc[[#This Row],[C5Threshold]],"No","Yes"),"nd")</f>
        <v>Yes</v>
      </c>
      <c r="X41" s="60" t="str">
        <f>IF(AND(calc[[#This Row],[C1Outcome]]="NO",calc[[#This Row],[C2Outcome]]="NO"),IF(calc[[#This Row],[C3Outcome]]="YES","Profile5","Profile6"),IF(calc[[#This Row],[C3Outcome]]="No","Profile4",IF(calc[[#This Row],[C4Outcome]]="YES",IF(calc[[#This Row],[C5Outcome]]="YES","Profile1","Profile2"),"Profile3")))</f>
        <v>Profile5</v>
      </c>
      <c r="Y41" s="44" t="str">
        <f>IF(OR(calc[[#This Row],[C1Outcome]]="nd",calc[[#This Row],[C3Outcome]]="nd",calc[[#This Row],[C5Outcome]]="nd"),"",calc[[#This Row],[PROFILE_pre]])</f>
        <v>Profile5</v>
      </c>
      <c r="Z41" s="62">
        <f>SUMIFS(DataGHGFAO[LULUCF_MtCO2e],DataGHGFAO[ISO3],calc[[#This Row],[ISO3]])</f>
        <v>24.10144</v>
      </c>
      <c r="AA41" s="62">
        <f>SUMIFS(DataGHGFAO[Crop_MtCO2e],DataGHGFAO[ISO3],calc[[#This Row],[ISO3]])</f>
        <v>2.8758867000000023</v>
      </c>
      <c r="AB41" s="62">
        <f>SUMIFS(DataGHGFAO[Livestock_MtCO2e],DataGHGFAO[ISO3],calc[[#This Row],[ISO3]])</f>
        <v>21.592171199999996</v>
      </c>
      <c r="AC41" s="62">
        <f>SUMIFS(DataGHGFAO[AFOLU_MtCO2e],DataGHGFAO[ISO3],calc[[#This Row],[ISO3]])</f>
        <v>48.569497900000002</v>
      </c>
    </row>
    <row r="42" spans="1:29">
      <c r="A42" t="s">
        <v>287</v>
      </c>
      <c r="B42" t="s">
        <v>288</v>
      </c>
      <c r="C42" t="str">
        <f>INDEX(SelectionMethod[],MATCH("x",SelectionMethod[Selection],0),2)</f>
        <v>FABLEBrief</v>
      </c>
      <c r="D42" t="str">
        <f>IF(calc[[#This Row],[Method]]="FABLEBrief",INDEX(Method_FABLEBrief[],MATCH("Totalkcal",Method_FABLEBrief[Criteria],0),3),IF(calc[[#This Row],[Method]]="Test",INDEX(Method_Test[],MATCH("Totalkcal",Method_Test[Criteria],0),3),""))</f>
        <v>FAO</v>
      </c>
      <c r="E42">
        <f>IF(calc[[#This Row],[Method]]="FABLEBrief",INDEX(Method_FABLEBrief[],MATCH("Totalkcal",Method_FABLEBrief[Criteria],0),2),IF(calc[[#This Row],[Method]]="Test",INDEX(Method_Test[],MATCH("Totalkcal",Method_Test[Criteria],0),2),""))</f>
        <v>3000</v>
      </c>
      <c r="F42">
        <f>IF(calc[[#This Row],[C1Source]]="FAO",SUMIFS(DataFoodConso[Total Kcal],DataFoodConso[ISO3],calc[[#This Row],[ISO3]]),"")</f>
        <v>1754</v>
      </c>
      <c r="G42" t="str">
        <f>IF(calc[[#This Row],[C1Value]]&gt;0,IF(calc[[#This Row],[C1Value]]&lt;=calc[[#This Row],[C1Threshold]],"No","Yes"),"nd")</f>
        <v>No</v>
      </c>
      <c r="H42" t="str">
        <f>IF(calc[[#This Row],[Method]]="FABLEBrief",INDEX(Method_FABLEBrief[],MATCH("RedMeatkcal",Method_FABLEBrief[Criteria],0),3),IF(calc[[#This Row],[Method]]="Test",INDEX(Method_Test[],MATCH("RedMeatkcal",Method_Test[Criteria],0),3),""))</f>
        <v>FAO</v>
      </c>
      <c r="I42">
        <f>IF(calc[[#This Row],[Method]]="FABLEBrief",INDEX(Method_FABLEBrief[],MATCH("RedMeatkcal",Method_FABLEBrief[Criteria],0),2),IF(calc[[#This Row],[Method]]="Test",INDEX(Method_Test[],MATCH("RedMeatkcal",Method_Test[Criteria],0),2),""))</f>
        <v>60</v>
      </c>
      <c r="J42">
        <f>IF(calc[[#This Row],[C2Source]]="FAO",SUMIFS(DataFoodConso[Red Meat],DataFoodConso[ISO3],calc[[#This Row],[ISO3]]),"")</f>
        <v>11</v>
      </c>
      <c r="K42" s="41" t="str">
        <f>IF(AND(calc[[#This Row],[C2Value]]&gt;0,calc[[#This Row],[C2Value]]&lt;=calc[[#This Row],[C2Threshold]]),"No","Yes")</f>
        <v>No</v>
      </c>
      <c r="L42" t="str">
        <f>IF(calc[[#This Row],[Method]]="FABLEBrief",INDEX(Method_FABLEBrief[],MATCH("LandRemovalPotential",Method_FABLEBrief[Criteria],0),3),IF(calc[[#This Row],[Method]]="Test",INDEX(Method_Test[],MATCH("LandRemovalPotential",Method_Test[Criteria],0),3),""))</f>
        <v>RoeNoAgri</v>
      </c>
      <c r="M42" s="3">
        <f>IF(calc[[#This Row],[Method]]="FABLEBrief",INDEX(Method_FABLEBrief[],MATCH("LandRemovalPotential",Method_FABLEBrief[Criteria],0),2),IF(calc[[#This Row],[Method]]="Test",INDEX(Method_Test[],MATCH("LandRemovalPotential",Method_Test[Criteria],0),2),""))</f>
        <v>0.19550000000000001</v>
      </c>
      <c r="N42" s="3">
        <f>IF(AND(calc[[#This Row],[C3Source]]="RoeNoAgri",calc[[#This Row],[C4Source]]="FAO"),SUMIFS(DataShLandRemPot[FAOSh_noagri],DataShLandRemPot[ISO3],calc[[#This Row],[ISO3]]),IF(AND(calc[[#This Row],[C3Source]]="RoeAgri",calc[[#This Row],[C4Source]]="FAO"),SUMIFS(DataShLandRemPot[FAOSh_withagri],DataShLandRemPot[ISO3],calc[[#This Row],[ISO3]]),IF(AND(calc[[#This Row],[C3Source]]="RoeNoAgri",calc[[#This Row],[C4Source]]="GHGI"),SUMIFS(DataShLandRemPot[GHGISh_noagri],DataShLandRemPot[ISO3],calc[[#This Row],[ISO3]]),IF(AND(calc[[#This Row],[C3Source]]="RoeAgri",calc[[#This Row],[C4Source]]="GHGI"),SUMIFS(DataShLandRemPot[GHGISh_wagri],DataShLandRemPot[ISO3],calc[[#This Row],[ISO3]]),""))))</f>
        <v>1.995601930366985</v>
      </c>
      <c r="O42" t="str">
        <f>IF(calc[[#This Row],[C3Value]]&lt;&gt;0,IF(calc[[#This Row],[C3Value]]&gt;=calc[[#This Row],[C3Threshold]],"Yes","No"),"nd")</f>
        <v>Yes</v>
      </c>
      <c r="P42" t="str">
        <f>IF(calc[[#This Row],[Method]]="FABLEBrief",INDEX(Method_FABLEBrief[],MATCH("LULUCFnegative",Method_FABLEBrief[Criteria],0),3),IF(calc[[#This Row],[Method]]="Test",INDEX(Method_Test[],MATCH("LULUCFnegative",Method_Test[Criteria],0),3),""))</f>
        <v>FAO</v>
      </c>
      <c r="Q42" s="25">
        <f>IF(calc[[#This Row],[Method]]="FABLEBrief",INDEX(Method_FABLEBrief[],MATCH("LULUCFnegative",Method_FABLEBrief[Criteria],0),2),IF(calc[[#This Row],[Method]]="Test",INDEX(Method_Test[],MATCH("LULUCFnegative",Method_Test[Criteria],0),2),""))</f>
        <v>0</v>
      </c>
      <c r="R42" s="29">
        <f>IF(calc[[#This Row],[C4Source]]="FAO",SUMIFS(DataGHGFAO[LULUCF_MtCO2e],DataGHGFAO[ISO3],calc[[#This Row],[ISO3]]),IF(calc[[#This Row],[C4Source]]="GHGI",SUMIFS(DataGHGI[MtCO2e],DataGHGI[Sector],"Land-Use Change and Forestry",DataGHGI[ISO3],calc[[#This Row],[ISO3]]),""))</f>
        <v>3.4766452000000001</v>
      </c>
      <c r="S42" t="str">
        <f>IF(calc[[#This Row],[C4Value]]&lt;&gt;0,IF(calc[[#This Row],[C4Value]]&lt;calc[[#This Row],[C4Threshold]],"Yes","No"),"nd")</f>
        <v>No</v>
      </c>
      <c r="T42" t="str">
        <f>IF(calc[[#This Row],[Method]]="FABLEBrief",INDEX(Method_FABLEBrief[],MATCH("AFOLU",Method_FABLEBrief[Criteria],0),3),IF(calc[[#This Row],[Method]]="Test",INDEX(Method_Test[],MATCH("AFOLU",Method_Test[Criteria],0),3),""))</f>
        <v>FAO</v>
      </c>
      <c r="U42" s="25">
        <f>IF(calc[[#This Row],[Method]]="FABLEBrief",INDEX(Method_FABLEBrief[],MATCH("AFOLU",Method_FABLEBrief[Criteria],0),2),IF(calc[[#This Row],[Method]]="Test",INDEX(Method_Test[],MATCH("AFOLU",Method_Test[Criteria],0),2),""))</f>
        <v>0</v>
      </c>
      <c r="V42" s="25">
        <f>IF(calc[[#This Row],[C5Source]]="FAO",SUMIFS(DataGHGFAO[AFOLU_MtCO2e],DataGHGFAO[ISO3],calc[[#This Row],[ISO3]]),IF(calc[[#This Row],[C5Source]]="GHGI",SUMIFS(DataGHGI[MtCO2e],DataGHGI[Sector],"Land-Use Change and Forestry",DataGHGI[ISO3],calc[[#This Row],[ISO3]])+SUMIFS(DataGHGI[MtCO2e],DataGHGI[Sector],"Agriculture",DataGHGI[ISO3],calc[[#This Row],[ISO3]]),""))</f>
        <v>6.4113785999999999</v>
      </c>
      <c r="W42" t="str">
        <f>IF(calc[[#This Row],[C5Value]]&lt;&gt;0,IF(calc[[#This Row],[C5Value]]&lt;calc[[#This Row],[C5Threshold]],"No","Yes"),"nd")</f>
        <v>Yes</v>
      </c>
      <c r="X42" s="60" t="str">
        <f>IF(AND(calc[[#This Row],[C1Outcome]]="NO",calc[[#This Row],[C2Outcome]]="NO"),IF(calc[[#This Row],[C3Outcome]]="YES","Profile5","Profile6"),IF(calc[[#This Row],[C3Outcome]]="No","Profile4",IF(calc[[#This Row],[C4Outcome]]="YES",IF(calc[[#This Row],[C5Outcome]]="YES","Profile1","Profile2"),"Profile3")))</f>
        <v>Profile5</v>
      </c>
      <c r="Y42" s="44" t="str">
        <f>IF(OR(calc[[#This Row],[C1Outcome]]="nd",calc[[#This Row],[C3Outcome]]="nd",calc[[#This Row],[C5Outcome]]="nd"),"",calc[[#This Row],[PROFILE_pre]])</f>
        <v>Profile5</v>
      </c>
      <c r="Z42" s="62">
        <f>SUMIFS(DataGHGFAO[LULUCF_MtCO2e],DataGHGFAO[ISO3],calc[[#This Row],[ISO3]])</f>
        <v>3.4766452000000001</v>
      </c>
      <c r="AA42" s="62">
        <f>SUMIFS(DataGHGFAO[Crop_MtCO2e],DataGHGFAO[ISO3],calc[[#This Row],[ISO3]])</f>
        <v>0.75974379999999986</v>
      </c>
      <c r="AB42" s="62">
        <f>SUMIFS(DataGHGFAO[Livestock_MtCO2e],DataGHGFAO[ISO3],calc[[#This Row],[ISO3]])</f>
        <v>2.1749895000000001</v>
      </c>
      <c r="AC42" s="62">
        <f>SUMIFS(DataGHGFAO[AFOLU_MtCO2e],DataGHGFAO[ISO3],calc[[#This Row],[ISO3]])</f>
        <v>6.4113785999999999</v>
      </c>
    </row>
    <row r="43" spans="1:29">
      <c r="A43" t="s">
        <v>187</v>
      </c>
      <c r="B43" t="s">
        <v>519</v>
      </c>
      <c r="C43" t="str">
        <f>INDEX(SelectionMethod[],MATCH("x",SelectionMethod[Selection],0),2)</f>
        <v>FABLEBrief</v>
      </c>
      <c r="D43" t="str">
        <f>IF(calc[[#This Row],[Method]]="FABLEBrief",INDEX(Method_FABLEBrief[],MATCH("Totalkcal",Method_FABLEBrief[Criteria],0),3),IF(calc[[#This Row],[Method]]="Test",INDEX(Method_Test[],MATCH("Totalkcal",Method_Test[Criteria],0),3),""))</f>
        <v>FAO</v>
      </c>
      <c r="E43">
        <f>IF(calc[[#This Row],[Method]]="FABLEBrief",INDEX(Method_FABLEBrief[],MATCH("Totalkcal",Method_FABLEBrief[Criteria],0),2),IF(calc[[#This Row],[Method]]="Test",INDEX(Method_Test[],MATCH("Totalkcal",Method_Test[Criteria],0),2),""))</f>
        <v>3000</v>
      </c>
      <c r="F43">
        <f>IF(calc[[#This Row],[C1Source]]="FAO",SUMIFS(DataFoodConso[Total Kcal],DataFoodConso[ISO3],calc[[#This Row],[ISO3]]),"")</f>
        <v>2583</v>
      </c>
      <c r="G43" t="str">
        <f>IF(calc[[#This Row],[C1Value]]&gt;0,IF(calc[[#This Row],[C1Value]]&lt;=calc[[#This Row],[C1Threshold]],"No","Yes"),"nd")</f>
        <v>No</v>
      </c>
      <c r="H43" t="str">
        <f>IF(calc[[#This Row],[Method]]="FABLEBrief",INDEX(Method_FABLEBrief[],MATCH("RedMeatkcal",Method_FABLEBrief[Criteria],0),3),IF(calc[[#This Row],[Method]]="Test",INDEX(Method_Test[],MATCH("RedMeatkcal",Method_Test[Criteria],0),3),""))</f>
        <v>FAO</v>
      </c>
      <c r="I43">
        <f>IF(calc[[#This Row],[Method]]="FABLEBrief",INDEX(Method_FABLEBrief[],MATCH("RedMeatkcal",Method_FABLEBrief[Criteria],0),2),IF(calc[[#This Row],[Method]]="Test",INDEX(Method_Test[],MATCH("RedMeatkcal",Method_Test[Criteria],0),2),""))</f>
        <v>60</v>
      </c>
      <c r="J43">
        <f>IF(calc[[#This Row],[C2Source]]="FAO",SUMIFS(DataFoodConso[Red Meat],DataFoodConso[ISO3],calc[[#This Row],[ISO3]]),"")</f>
        <v>114</v>
      </c>
      <c r="K43" t="str">
        <f>IF(AND(calc[[#This Row],[C2Value]]&gt;0,calc[[#This Row],[C2Value]]&lt;=calc[[#This Row],[C2Threshold]]),"No","Yes")</f>
        <v>Yes</v>
      </c>
      <c r="L43" t="str">
        <f>IF(calc[[#This Row],[Method]]="FABLEBrief",INDEX(Method_FABLEBrief[],MATCH("LandRemovalPotential",Method_FABLEBrief[Criteria],0),3),IF(calc[[#This Row],[Method]]="Test",INDEX(Method_Test[],MATCH("LandRemovalPotential",Method_Test[Criteria],0),3),""))</f>
        <v>RoeNoAgri</v>
      </c>
      <c r="M43" s="3">
        <f>IF(calc[[#This Row],[Method]]="FABLEBrief",INDEX(Method_FABLEBrief[],MATCH("LandRemovalPotential",Method_FABLEBrief[Criteria],0),2),IF(calc[[#This Row],[Method]]="Test",INDEX(Method_Test[],MATCH("LandRemovalPotential",Method_Test[Criteria],0),2),""))</f>
        <v>0.19550000000000001</v>
      </c>
      <c r="N43" s="3">
        <f>IF(AND(calc[[#This Row],[C3Source]]="RoeNoAgri",calc[[#This Row],[C4Source]]="FAO"),SUMIFS(DataShLandRemPot[FAOSh_noagri],DataShLandRemPot[ISO3],calc[[#This Row],[ISO3]]),IF(AND(calc[[#This Row],[C3Source]]="RoeAgri",calc[[#This Row],[C4Source]]="FAO"),SUMIFS(DataShLandRemPot[FAOSh_withagri],DataShLandRemPot[ISO3],calc[[#This Row],[ISO3]]),IF(AND(calc[[#This Row],[C3Source]]="RoeNoAgri",calc[[#This Row],[C4Source]]="GHGI"),SUMIFS(DataShLandRemPot[GHGISh_noagri],DataShLandRemPot[ISO3],calc[[#This Row],[ISO3]]),IF(AND(calc[[#This Row],[C3Source]]="RoeAgri",calc[[#This Row],[C4Source]]="GHGI"),SUMIFS(DataShLandRemPot[GHGISh_wagri],DataShLandRemPot[ISO3],calc[[#This Row],[ISO3]]),""))))</f>
        <v>7.0207576507151778E-3</v>
      </c>
      <c r="O43" t="str">
        <f>IF(calc[[#This Row],[C3Value]]&lt;&gt;0,IF(calc[[#This Row],[C3Value]]&gt;=calc[[#This Row],[C3Threshold]],"Yes","No"),"nd")</f>
        <v>No</v>
      </c>
      <c r="P43" t="str">
        <f>IF(calc[[#This Row],[Method]]="FABLEBrief",INDEX(Method_FABLEBrief[],MATCH("LULUCFnegative",Method_FABLEBrief[Criteria],0),3),IF(calc[[#This Row],[Method]]="Test",INDEX(Method_Test[],MATCH("LULUCFnegative",Method_Test[Criteria],0),3),""))</f>
        <v>FAO</v>
      </c>
      <c r="Q43" s="25">
        <f>IF(calc[[#This Row],[Method]]="FABLEBrief",INDEX(Method_FABLEBrief[],MATCH("LULUCFnegative",Method_FABLEBrief[Criteria],0),2),IF(calc[[#This Row],[Method]]="Test",INDEX(Method_Test[],MATCH("LULUCFnegative",Method_Test[Criteria],0),2),""))</f>
        <v>0</v>
      </c>
      <c r="R43" s="29">
        <f>IF(calc[[#This Row],[C4Source]]="FAO",SUMIFS(DataGHGFAO[LULUCF_MtCO2e],DataGHGFAO[ISO3],calc[[#This Row],[ISO3]]),IF(calc[[#This Row],[C4Source]]="GHGI",SUMIFS(DataGHGI[MtCO2e],DataGHGI[Sector],"Land-Use Change and Forestry",DataGHGI[ISO3],calc[[#This Row],[ISO3]]),""))</f>
        <v>-6.2920000000000004E-2</v>
      </c>
      <c r="S43" t="str">
        <f>IF(calc[[#This Row],[C4Value]]&lt;&gt;0,IF(calc[[#This Row],[C4Value]]&lt;calc[[#This Row],[C4Threshold]],"Yes","No"),"nd")</f>
        <v>Yes</v>
      </c>
      <c r="T43" t="str">
        <f>IF(calc[[#This Row],[Method]]="FABLEBrief",INDEX(Method_FABLEBrief[],MATCH("AFOLU",Method_FABLEBrief[Criteria],0),3),IF(calc[[#This Row],[Method]]="Test",INDEX(Method_Test[],MATCH("AFOLU",Method_Test[Criteria],0),3),""))</f>
        <v>FAO</v>
      </c>
      <c r="U43" s="25">
        <f>IF(calc[[#This Row],[Method]]="FABLEBrief",INDEX(Method_FABLEBrief[],MATCH("AFOLU",Method_FABLEBrief[Criteria],0),2),IF(calc[[#This Row],[Method]]="Test",INDEX(Method_Test[],MATCH("AFOLU",Method_Test[Criteria],0),2),""))</f>
        <v>0</v>
      </c>
      <c r="V43" s="25">
        <f>IF(calc[[#This Row],[C5Source]]="FAO",SUMIFS(DataGHGFAO[AFOLU_MtCO2e],DataGHGFAO[ISO3],calc[[#This Row],[ISO3]]),IF(calc[[#This Row],[C5Source]]="GHGI",SUMIFS(DataGHGI[MtCO2e],DataGHGI[Sector],"Land-Use Change and Forestry",DataGHGI[ISO3],calc[[#This Row],[ISO3]])+SUMIFS(DataGHGI[MtCO2e],DataGHGI[Sector],"Agriculture",DataGHGI[ISO3],calc[[#This Row],[ISO3]]),""))</f>
        <v>4.2783000000000002E-2</v>
      </c>
      <c r="W43" t="str">
        <f>IF(calc[[#This Row],[C5Value]]&lt;&gt;0,IF(calc[[#This Row],[C5Value]]&lt;calc[[#This Row],[C5Threshold]],"No","Yes"),"nd")</f>
        <v>Yes</v>
      </c>
      <c r="X43" s="60" t="str">
        <f>IF(AND(calc[[#This Row],[C1Outcome]]="NO",calc[[#This Row],[C2Outcome]]="NO"),IF(calc[[#This Row],[C3Outcome]]="YES","Profile5","Profile6"),IF(calc[[#This Row],[C3Outcome]]="No","Profile4",IF(calc[[#This Row],[C4Outcome]]="YES",IF(calc[[#This Row],[C5Outcome]]="YES","Profile1","Profile2"),"Profile3")))</f>
        <v>Profile4</v>
      </c>
      <c r="Y43" s="44" t="str">
        <f>IF(OR(calc[[#This Row],[C1Outcome]]="nd",calc[[#This Row],[C3Outcome]]="nd",calc[[#This Row],[C5Outcome]]="nd"),"",calc[[#This Row],[PROFILE_pre]])</f>
        <v>Profile4</v>
      </c>
      <c r="Z43" s="62">
        <f>SUMIFS(DataGHGFAO[LULUCF_MtCO2e],DataGHGFAO[ISO3],calc[[#This Row],[ISO3]])</f>
        <v>-6.2920000000000004E-2</v>
      </c>
      <c r="AA43" s="62">
        <f>SUMIFS(DataGHGFAO[Crop_MtCO2e],DataGHGFAO[ISO3],calc[[#This Row],[ISO3]])</f>
        <v>3.3038999999999985E-3</v>
      </c>
      <c r="AB43" s="62">
        <f>SUMIFS(DataGHGFAO[Livestock_MtCO2e],DataGHGFAO[ISO3],calc[[#This Row],[ISO3]])</f>
        <v>0.10239910000000001</v>
      </c>
      <c r="AC43" s="62">
        <f>SUMIFS(DataGHGFAO[AFOLU_MtCO2e],DataGHGFAO[ISO3],calc[[#This Row],[ISO3]])</f>
        <v>4.2783000000000002E-2</v>
      </c>
    </row>
    <row r="44" spans="1:29">
      <c r="A44" t="s">
        <v>277</v>
      </c>
      <c r="B44" t="s">
        <v>278</v>
      </c>
      <c r="C44" t="str">
        <f>INDEX(SelectionMethod[],MATCH("x",SelectionMethod[Selection],0),2)</f>
        <v>FABLEBrief</v>
      </c>
      <c r="D44" t="str">
        <f>IF(calc[[#This Row],[Method]]="FABLEBrief",INDEX(Method_FABLEBrief[],MATCH("Totalkcal",Method_FABLEBrief[Criteria],0),3),IF(calc[[#This Row],[Method]]="Test",INDEX(Method_Test[],MATCH("Totalkcal",Method_Test[Criteria],0),3),""))</f>
        <v>FAO</v>
      </c>
      <c r="E44">
        <f>IF(calc[[#This Row],[Method]]="FABLEBrief",INDEX(Method_FABLEBrief[],MATCH("Totalkcal",Method_FABLEBrief[Criteria],0),2),IF(calc[[#This Row],[Method]]="Test",INDEX(Method_Test[],MATCH("Totalkcal",Method_Test[Criteria],0),2),""))</f>
        <v>3000</v>
      </c>
      <c r="F44">
        <f>IF(calc[[#This Row],[C1Source]]="FAO",SUMIFS(DataFoodConso[Total Kcal],DataFoodConso[ISO3],calc[[#This Row],[ISO3]]),"")</f>
        <v>2700</v>
      </c>
      <c r="G44" t="str">
        <f>IF(calc[[#This Row],[C1Value]]&gt;0,IF(calc[[#This Row],[C1Value]]&lt;=calc[[#This Row],[C1Threshold]],"No","Yes"),"nd")</f>
        <v>No</v>
      </c>
      <c r="H44" t="str">
        <f>IF(calc[[#This Row],[Method]]="FABLEBrief",INDEX(Method_FABLEBrief[],MATCH("RedMeatkcal",Method_FABLEBrief[Criteria],0),3),IF(calc[[#This Row],[Method]]="Test",INDEX(Method_Test[],MATCH("RedMeatkcal",Method_Test[Criteria],0),3),""))</f>
        <v>FAO</v>
      </c>
      <c r="I44">
        <f>IF(calc[[#This Row],[Method]]="FABLEBrief",INDEX(Method_FABLEBrief[],MATCH("RedMeatkcal",Method_FABLEBrief[Criteria],0),2),IF(calc[[#This Row],[Method]]="Test",INDEX(Method_Test[],MATCH("RedMeatkcal",Method_Test[Criteria],0),2),""))</f>
        <v>60</v>
      </c>
      <c r="J44">
        <f>IF(calc[[#This Row],[C2Source]]="FAO",SUMIFS(DataFoodConso[Red Meat],DataFoodConso[ISO3],calc[[#This Row],[ISO3]]),"")</f>
        <v>83</v>
      </c>
      <c r="K44" s="41" t="str">
        <f>IF(AND(calc[[#This Row],[C2Value]]&gt;0,calc[[#This Row],[C2Value]]&lt;=calc[[#This Row],[C2Threshold]]),"No","Yes")</f>
        <v>Yes</v>
      </c>
      <c r="L44" t="str">
        <f>IF(calc[[#This Row],[Method]]="FABLEBrief",INDEX(Method_FABLEBrief[],MATCH("LandRemovalPotential",Method_FABLEBrief[Criteria],0),3),IF(calc[[#This Row],[Method]]="Test",INDEX(Method_Test[],MATCH("LandRemovalPotential",Method_Test[Criteria],0),3),""))</f>
        <v>RoeNoAgri</v>
      </c>
      <c r="M44" s="3">
        <f>IF(calc[[#This Row],[Method]]="FABLEBrief",INDEX(Method_FABLEBrief[],MATCH("LandRemovalPotential",Method_FABLEBrief[Criteria],0),2),IF(calc[[#This Row],[Method]]="Test",INDEX(Method_Test[],MATCH("LandRemovalPotential",Method_Test[Criteria],0),2),""))</f>
        <v>0.19550000000000001</v>
      </c>
      <c r="N44" s="3">
        <f>IF(AND(calc[[#This Row],[C3Source]]="RoeNoAgri",calc[[#This Row],[C4Source]]="FAO"),SUMIFS(DataShLandRemPot[FAOSh_noagri],DataShLandRemPot[ISO3],calc[[#This Row],[ISO3]]),IF(AND(calc[[#This Row],[C3Source]]="RoeAgri",calc[[#This Row],[C4Source]]="FAO"),SUMIFS(DataShLandRemPot[FAOSh_withagri],DataShLandRemPot[ISO3],calc[[#This Row],[ISO3]]),IF(AND(calc[[#This Row],[C3Source]]="RoeNoAgri",calc[[#This Row],[C4Source]]="GHGI"),SUMIFS(DataShLandRemPot[GHGISh_noagri],DataShLandRemPot[ISO3],calc[[#This Row],[ISO3]]),IF(AND(calc[[#This Row],[C3Source]]="RoeAgri",calc[[#This Row],[C4Source]]="GHGI"),SUMIFS(DataShLandRemPot[GHGISh_wagri],DataShLandRemPot[ISO3],calc[[#This Row],[ISO3]]),""))))</f>
        <v>1.4608638751323328</v>
      </c>
      <c r="O44" t="str">
        <f>IF(calc[[#This Row],[C3Value]]&lt;&gt;0,IF(calc[[#This Row],[C3Value]]&gt;=calc[[#This Row],[C3Threshold]],"Yes","No"),"nd")</f>
        <v>Yes</v>
      </c>
      <c r="P44" t="str">
        <f>IF(calc[[#This Row],[Method]]="FABLEBrief",INDEX(Method_FABLEBrief[],MATCH("LULUCFnegative",Method_FABLEBrief[Criteria],0),3),IF(calc[[#This Row],[Method]]="Test",INDEX(Method_Test[],MATCH("LULUCFnegative",Method_Test[Criteria],0),3),""))</f>
        <v>FAO</v>
      </c>
      <c r="Q44" s="25">
        <f>IF(calc[[#This Row],[Method]]="FABLEBrief",INDEX(Method_FABLEBrief[],MATCH("LULUCFnegative",Method_FABLEBrief[Criteria],0),2),IF(calc[[#This Row],[Method]]="Test",INDEX(Method_Test[],MATCH("LULUCFnegative",Method_Test[Criteria],0),2),""))</f>
        <v>0</v>
      </c>
      <c r="R44" s="29">
        <f>IF(calc[[#This Row],[C4Source]]="FAO",SUMIFS(DataGHGFAO[LULUCF_MtCO2e],DataGHGFAO[ISO3],calc[[#This Row],[ISO3]]),IF(calc[[#This Row],[C4Source]]="GHGI",SUMIFS(DataGHGI[MtCO2e],DataGHGI[Sector],"Land-Use Change and Forestry",DataGHGI[ISO3],calc[[#This Row],[ISO3]]),""))</f>
        <v>31.707957299999997</v>
      </c>
      <c r="S44" t="str">
        <f>IF(calc[[#This Row],[C4Value]]&lt;&gt;0,IF(calc[[#This Row],[C4Value]]&lt;calc[[#This Row],[C4Threshold]],"Yes","No"),"nd")</f>
        <v>No</v>
      </c>
      <c r="T44" t="str">
        <f>IF(calc[[#This Row],[Method]]="FABLEBrief",INDEX(Method_FABLEBrief[],MATCH("AFOLU",Method_FABLEBrief[Criteria],0),3),IF(calc[[#This Row],[Method]]="Test",INDEX(Method_Test[],MATCH("AFOLU",Method_Test[Criteria],0),3),""))</f>
        <v>FAO</v>
      </c>
      <c r="U44" s="25">
        <f>IF(calc[[#This Row],[Method]]="FABLEBrief",INDEX(Method_FABLEBrief[],MATCH("AFOLU",Method_FABLEBrief[Criteria],0),2),IF(calc[[#This Row],[Method]]="Test",INDEX(Method_Test[],MATCH("AFOLU",Method_Test[Criteria],0),2),""))</f>
        <v>0</v>
      </c>
      <c r="V44" s="25">
        <f>IF(calc[[#This Row],[C5Source]]="FAO",SUMIFS(DataGHGFAO[AFOLU_MtCO2e],DataGHGFAO[ISO3],calc[[#This Row],[ISO3]]),IF(calc[[#This Row],[C5Source]]="GHGI",SUMIFS(DataGHGI[MtCO2e],DataGHGI[Sector],"Land-Use Change and Forestry",DataGHGI[ISO3],calc[[#This Row],[ISO3]])+SUMIFS(DataGHGI[MtCO2e],DataGHGI[Sector],"Agriculture",DataGHGI[ISO3],calc[[#This Row],[ISO3]]),""))</f>
        <v>54.656272999999999</v>
      </c>
      <c r="W44" t="str">
        <f>IF(calc[[#This Row],[C5Value]]&lt;&gt;0,IF(calc[[#This Row],[C5Value]]&lt;calc[[#This Row],[C5Threshold]],"No","Yes"),"nd")</f>
        <v>Yes</v>
      </c>
      <c r="X44" s="60" t="str">
        <f>IF(AND(calc[[#This Row],[C1Outcome]]="NO",calc[[#This Row],[C2Outcome]]="NO"),IF(calc[[#This Row],[C3Outcome]]="YES","Profile5","Profile6"),IF(calc[[#This Row],[C3Outcome]]="No","Profile4",IF(calc[[#This Row],[C4Outcome]]="YES",IF(calc[[#This Row],[C5Outcome]]="YES","Profile1","Profile2"),"Profile3")))</f>
        <v>Profile3</v>
      </c>
      <c r="Y44" s="44" t="str">
        <f>IF(OR(calc[[#This Row],[C1Outcome]]="nd",calc[[#This Row],[C3Outcome]]="nd",calc[[#This Row],[C5Outcome]]="nd"),"",calc[[#This Row],[PROFILE_pre]])</f>
        <v>Profile3</v>
      </c>
      <c r="Z44" s="62">
        <f>SUMIFS(DataGHGFAO[LULUCF_MtCO2e],DataGHGFAO[ISO3],calc[[#This Row],[ISO3]])</f>
        <v>31.707957299999997</v>
      </c>
      <c r="AA44" s="62">
        <f>SUMIFS(DataGHGFAO[Crop_MtCO2e],DataGHGFAO[ISO3],calc[[#This Row],[ISO3]])</f>
        <v>15.704999299999997</v>
      </c>
      <c r="AB44" s="62">
        <f>SUMIFS(DataGHGFAO[Livestock_MtCO2e],DataGHGFAO[ISO3],calc[[#This Row],[ISO3]])</f>
        <v>7.2433164000000003</v>
      </c>
      <c r="AC44" s="62">
        <f>SUMIFS(DataGHGFAO[AFOLU_MtCO2e],DataGHGFAO[ISO3],calc[[#This Row],[ISO3]])</f>
        <v>54.656272999999999</v>
      </c>
    </row>
    <row r="45" spans="1:29">
      <c r="A45" t="s">
        <v>137</v>
      </c>
      <c r="B45" t="s">
        <v>138</v>
      </c>
      <c r="C45" t="str">
        <f>INDEX(SelectionMethod[],MATCH("x",SelectionMethod[Selection],0),2)</f>
        <v>FABLEBrief</v>
      </c>
      <c r="D45" t="str">
        <f>IF(calc[[#This Row],[Method]]="FABLEBrief",INDEX(Method_FABLEBrief[],MATCH("Totalkcal",Method_FABLEBrief[Criteria],0),3),IF(calc[[#This Row],[Method]]="Test",INDEX(Method_Test[],MATCH("Totalkcal",Method_Test[Criteria],0),3),""))</f>
        <v>FAO</v>
      </c>
      <c r="E45">
        <f>IF(calc[[#This Row],[Method]]="FABLEBrief",INDEX(Method_FABLEBrief[],MATCH("Totalkcal",Method_FABLEBrief[Criteria],0),2),IF(calc[[#This Row],[Method]]="Test",INDEX(Method_Test[],MATCH("Totalkcal",Method_Test[Criteria],0),2),""))</f>
        <v>3000</v>
      </c>
      <c r="F45">
        <f>IF(calc[[#This Row],[C1Source]]="FAO",SUMIFS(DataFoodConso[Total Kcal],DataFoodConso[ISO3],calc[[#This Row],[ISO3]]),"")</f>
        <v>2770</v>
      </c>
      <c r="G45" t="str">
        <f>IF(calc[[#This Row],[C1Value]]&gt;0,IF(calc[[#This Row],[C1Value]]&lt;=calc[[#This Row],[C1Threshold]],"No","Yes"),"nd")</f>
        <v>No</v>
      </c>
      <c r="H45" t="str">
        <f>IF(calc[[#This Row],[Method]]="FABLEBrief",INDEX(Method_FABLEBrief[],MATCH("RedMeatkcal",Method_FABLEBrief[Criteria],0),3),IF(calc[[#This Row],[Method]]="Test",INDEX(Method_Test[],MATCH("RedMeatkcal",Method_Test[Criteria],0),3),""))</f>
        <v>FAO</v>
      </c>
      <c r="I45">
        <f>IF(calc[[#This Row],[Method]]="FABLEBrief",INDEX(Method_FABLEBrief[],MATCH("RedMeatkcal",Method_FABLEBrief[Criteria],0),2),IF(calc[[#This Row],[Method]]="Test",INDEX(Method_Test[],MATCH("RedMeatkcal",Method_Test[Criteria],0),2),""))</f>
        <v>60</v>
      </c>
      <c r="J45">
        <f>IF(calc[[#This Row],[C2Source]]="FAO",SUMIFS(DataFoodConso[Red Meat],DataFoodConso[ISO3],calc[[#This Row],[ISO3]]),"")</f>
        <v>33</v>
      </c>
      <c r="K45" t="str">
        <f>IF(AND(calc[[#This Row],[C2Value]]&gt;0,calc[[#This Row],[C2Value]]&lt;=calc[[#This Row],[C2Threshold]]),"No","Yes")</f>
        <v>No</v>
      </c>
      <c r="L45" t="str">
        <f>IF(calc[[#This Row],[Method]]="FABLEBrief",INDEX(Method_FABLEBrief[],MATCH("LandRemovalPotential",Method_FABLEBrief[Criteria],0),3),IF(calc[[#This Row],[Method]]="Test",INDEX(Method_Test[],MATCH("LandRemovalPotential",Method_Test[Criteria],0),3),""))</f>
        <v>RoeNoAgri</v>
      </c>
      <c r="M45" s="3">
        <f>IF(calc[[#This Row],[Method]]="FABLEBrief",INDEX(Method_FABLEBrief[],MATCH("LandRemovalPotential",Method_FABLEBrief[Criteria],0),2),IF(calc[[#This Row],[Method]]="Test",INDEX(Method_Test[],MATCH("LandRemovalPotential",Method_Test[Criteria],0),2),""))</f>
        <v>0.19550000000000001</v>
      </c>
      <c r="N45" s="3">
        <f>IF(AND(calc[[#This Row],[C3Source]]="RoeNoAgri",calc[[#This Row],[C4Source]]="FAO"),SUMIFS(DataShLandRemPot[FAOSh_noagri],DataShLandRemPot[ISO3],calc[[#This Row],[ISO3]]),IF(AND(calc[[#This Row],[C3Source]]="RoeAgri",calc[[#This Row],[C4Source]]="FAO"),SUMIFS(DataShLandRemPot[FAOSh_withagri],DataShLandRemPot[ISO3],calc[[#This Row],[ISO3]]),IF(AND(calc[[#This Row],[C3Source]]="RoeNoAgri",calc[[#This Row],[C4Source]]="GHGI"),SUMIFS(DataShLandRemPot[GHGISh_noagri],DataShLandRemPot[ISO3],calc[[#This Row],[ISO3]]),IF(AND(calc[[#This Row],[C3Source]]="RoeAgri",calc[[#This Row],[C4Source]]="GHGI"),SUMIFS(DataShLandRemPot[GHGISh_wagri],DataShLandRemPot[ISO3],calc[[#This Row],[ISO3]]),""))))</f>
        <v>0.55153254157479259</v>
      </c>
      <c r="O45" t="str">
        <f>IF(calc[[#This Row],[C3Value]]&lt;&gt;0,IF(calc[[#This Row],[C3Value]]&gt;=calc[[#This Row],[C3Threshold]],"Yes","No"),"nd")</f>
        <v>Yes</v>
      </c>
      <c r="P45" t="str">
        <f>IF(calc[[#This Row],[Method]]="FABLEBrief",INDEX(Method_FABLEBrief[],MATCH("LULUCFnegative",Method_FABLEBrief[Criteria],0),3),IF(calc[[#This Row],[Method]]="Test",INDEX(Method_Test[],MATCH("LULUCFnegative",Method_Test[Criteria],0),3),""))</f>
        <v>FAO</v>
      </c>
      <c r="Q45" s="25">
        <f>IF(calc[[#This Row],[Method]]="FABLEBrief",INDEX(Method_FABLEBrief[],MATCH("LULUCFnegative",Method_FABLEBrief[Criteria],0),2),IF(calc[[#This Row],[Method]]="Test",INDEX(Method_Test[],MATCH("LULUCFnegative",Method_Test[Criteria],0),2),""))</f>
        <v>0</v>
      </c>
      <c r="R45" s="29">
        <f>IF(calc[[#This Row],[C4Source]]="FAO",SUMIFS(DataGHGFAO[LULUCF_MtCO2e],DataGHGFAO[ISO3],calc[[#This Row],[ISO3]]),IF(calc[[#This Row],[C4Source]]="GHGI",SUMIFS(DataGHGI[MtCO2e],DataGHGI[Sector],"Land-Use Change and Forestry",DataGHGI[ISO3],calc[[#This Row],[ISO3]]),""))</f>
        <v>34.6628957</v>
      </c>
      <c r="S45" t="str">
        <f>IF(calc[[#This Row],[C4Value]]&lt;&gt;0,IF(calc[[#This Row],[C4Value]]&lt;calc[[#This Row],[C4Threshold]],"Yes","No"),"nd")</f>
        <v>No</v>
      </c>
      <c r="T45" t="str">
        <f>IF(calc[[#This Row],[Method]]="FABLEBrief",INDEX(Method_FABLEBrief[],MATCH("AFOLU",Method_FABLEBrief[Criteria],0),3),IF(calc[[#This Row],[Method]]="Test",INDEX(Method_Test[],MATCH("AFOLU",Method_Test[Criteria],0),3),""))</f>
        <v>FAO</v>
      </c>
      <c r="U45" s="25">
        <f>IF(calc[[#This Row],[Method]]="FABLEBrief",INDEX(Method_FABLEBrief[],MATCH("AFOLU",Method_FABLEBrief[Criteria],0),2),IF(calc[[#This Row],[Method]]="Test",INDEX(Method_Test[],MATCH("AFOLU",Method_Test[Criteria],0),2),""))</f>
        <v>0</v>
      </c>
      <c r="V45" s="25">
        <f>IF(calc[[#This Row],[C5Source]]="FAO",SUMIFS(DataGHGFAO[AFOLU_MtCO2e],DataGHGFAO[ISO3],calc[[#This Row],[ISO3]]),IF(calc[[#This Row],[C5Source]]="GHGI",SUMIFS(DataGHGI[MtCO2e],DataGHGI[Sector],"Land-Use Change and Forestry",DataGHGI[ISO3],calc[[#This Row],[ISO3]])+SUMIFS(DataGHGI[MtCO2e],DataGHGI[Sector],"Agriculture",DataGHGI[ISO3],calc[[#This Row],[ISO3]]),""))</f>
        <v>47.445558499999997</v>
      </c>
      <c r="W45" t="str">
        <f>IF(calc[[#This Row],[C5Value]]&lt;&gt;0,IF(calc[[#This Row],[C5Value]]&lt;calc[[#This Row],[C5Threshold]],"No","Yes"),"nd")</f>
        <v>Yes</v>
      </c>
      <c r="X45" s="60" t="str">
        <f>IF(AND(calc[[#This Row],[C1Outcome]]="NO",calc[[#This Row],[C2Outcome]]="NO"),IF(calc[[#This Row],[C3Outcome]]="YES","Profile5","Profile6"),IF(calc[[#This Row],[C3Outcome]]="No","Profile4",IF(calc[[#This Row],[C4Outcome]]="YES",IF(calc[[#This Row],[C5Outcome]]="YES","Profile1","Profile2"),"Profile3")))</f>
        <v>Profile5</v>
      </c>
      <c r="Y45" s="44" t="str">
        <f>IF(OR(calc[[#This Row],[C1Outcome]]="nd",calc[[#This Row],[C3Outcome]]="nd",calc[[#This Row],[C5Outcome]]="nd"),"",calc[[#This Row],[PROFILE_pre]])</f>
        <v>Profile5</v>
      </c>
      <c r="Z45" s="62">
        <f>SUMIFS(DataGHGFAO[LULUCF_MtCO2e],DataGHGFAO[ISO3],calc[[#This Row],[ISO3]])</f>
        <v>34.6628957</v>
      </c>
      <c r="AA45" s="62">
        <f>SUMIFS(DataGHGFAO[Crop_MtCO2e],DataGHGFAO[ISO3],calc[[#This Row],[ISO3]])</f>
        <v>2.3436345000000003</v>
      </c>
      <c r="AB45" s="62">
        <f>SUMIFS(DataGHGFAO[Livestock_MtCO2e],DataGHGFAO[ISO3],calc[[#This Row],[ISO3]])</f>
        <v>10.4390283</v>
      </c>
      <c r="AC45" s="62">
        <f>SUMIFS(DataGHGFAO[AFOLU_MtCO2e],DataGHGFAO[ISO3],calc[[#This Row],[ISO3]])</f>
        <v>47.445558499999997</v>
      </c>
    </row>
    <row r="46" spans="1:29">
      <c r="A46" t="s">
        <v>113</v>
      </c>
      <c r="B46" t="s">
        <v>114</v>
      </c>
      <c r="C46" t="str">
        <f>INDEX(SelectionMethod[],MATCH("x",SelectionMethod[Selection],0),2)</f>
        <v>FABLEBrief</v>
      </c>
      <c r="D46" t="str">
        <f>IF(calc[[#This Row],[Method]]="FABLEBrief",INDEX(Method_FABLEBrief[],MATCH("Totalkcal",Method_FABLEBrief[Criteria],0),3),IF(calc[[#This Row],[Method]]="Test",INDEX(Method_Test[],MATCH("Totalkcal",Method_Test[Criteria],0),3),""))</f>
        <v>FAO</v>
      </c>
      <c r="E46">
        <f>IF(calc[[#This Row],[Method]]="FABLEBrief",INDEX(Method_FABLEBrief[],MATCH("Totalkcal",Method_FABLEBrief[Criteria],0),2),IF(calc[[#This Row],[Method]]="Test",INDEX(Method_Test[],MATCH("Totalkcal",Method_Test[Criteria],0),2),""))</f>
        <v>3000</v>
      </c>
      <c r="F46">
        <f>IF(calc[[#This Row],[C1Source]]="FAO",SUMIFS(DataFoodConso[Total Kcal],DataFoodConso[ISO3],calc[[#This Row],[ISO3]]),"")</f>
        <v>3539</v>
      </c>
      <c r="G46" t="str">
        <f>IF(calc[[#This Row],[C1Value]]&gt;0,IF(calc[[#This Row],[C1Value]]&lt;=calc[[#This Row],[C1Threshold]],"No","Yes"),"nd")</f>
        <v>Yes</v>
      </c>
      <c r="H46" t="str">
        <f>IF(calc[[#This Row],[Method]]="FABLEBrief",INDEX(Method_FABLEBrief[],MATCH("RedMeatkcal",Method_FABLEBrief[Criteria],0),3),IF(calc[[#This Row],[Method]]="Test",INDEX(Method_Test[],MATCH("RedMeatkcal",Method_Test[Criteria],0),3),""))</f>
        <v>FAO</v>
      </c>
      <c r="I46">
        <f>IF(calc[[#This Row],[Method]]="FABLEBrief",INDEX(Method_FABLEBrief[],MATCH("RedMeatkcal",Method_FABLEBrief[Criteria],0),2),IF(calc[[#This Row],[Method]]="Test",INDEX(Method_Test[],MATCH("RedMeatkcal",Method_Test[Criteria],0),2),""))</f>
        <v>60</v>
      </c>
      <c r="J46">
        <f>IF(calc[[#This Row],[C2Source]]="FAO",SUMIFS(DataFoodConso[Red Meat],DataFoodConso[ISO3],calc[[#This Row],[ISO3]]),"")</f>
        <v>210</v>
      </c>
      <c r="K46" s="41" t="str">
        <f>IF(AND(calc[[#This Row],[C2Value]]&gt;0,calc[[#This Row],[C2Value]]&lt;=calc[[#This Row],[C2Threshold]]),"No","Yes")</f>
        <v>Yes</v>
      </c>
      <c r="L46" t="str">
        <f>IF(calc[[#This Row],[Method]]="FABLEBrief",INDEX(Method_FABLEBrief[],MATCH("LandRemovalPotential",Method_FABLEBrief[Criteria],0),3),IF(calc[[#This Row],[Method]]="Test",INDEX(Method_Test[],MATCH("LandRemovalPotential",Method_Test[Criteria],0),3),""))</f>
        <v>RoeNoAgri</v>
      </c>
      <c r="M46" s="3">
        <f>IF(calc[[#This Row],[Method]]="FABLEBrief",INDEX(Method_FABLEBrief[],MATCH("LandRemovalPotential",Method_FABLEBrief[Criteria],0),2),IF(calc[[#This Row],[Method]]="Test",INDEX(Method_Test[],MATCH("LandRemovalPotential",Method_Test[Criteria],0),2),""))</f>
        <v>0.19550000000000001</v>
      </c>
      <c r="N46" s="3">
        <f>IF(AND(calc[[#This Row],[C3Source]]="RoeNoAgri",calc[[#This Row],[C4Source]]="FAO"),SUMIFS(DataShLandRemPot[FAOSh_noagri],DataShLandRemPot[ISO3],calc[[#This Row],[ISO3]]),IF(AND(calc[[#This Row],[C3Source]]="RoeAgri",calc[[#This Row],[C4Source]]="FAO"),SUMIFS(DataShLandRemPot[FAOSh_withagri],DataShLandRemPot[ISO3],calc[[#This Row],[ISO3]]),IF(AND(calc[[#This Row],[C3Source]]="RoeNoAgri",calc[[#This Row],[C4Source]]="GHGI"),SUMIFS(DataShLandRemPot[GHGISh_noagri],DataShLandRemPot[ISO3],calc[[#This Row],[ISO3]]),IF(AND(calc[[#This Row],[C3Source]]="RoeAgri",calc[[#This Row],[C4Source]]="GHGI"),SUMIFS(DataShLandRemPot[GHGISh_wagri],DataShLandRemPot[ISO3],calc[[#This Row],[ISO3]]),""))))</f>
        <v>1.309858794196646</v>
      </c>
      <c r="O46" t="str">
        <f>IF(calc[[#This Row],[C3Value]]&lt;&gt;0,IF(calc[[#This Row],[C3Value]]&gt;=calc[[#This Row],[C3Threshold]],"Yes","No"),"nd")</f>
        <v>Yes</v>
      </c>
      <c r="P46" t="str">
        <f>IF(calc[[#This Row],[Method]]="FABLEBrief",INDEX(Method_FABLEBrief[],MATCH("LULUCFnegative",Method_FABLEBrief[Criteria],0),3),IF(calc[[#This Row],[Method]]="Test",INDEX(Method_Test[],MATCH("LULUCFnegative",Method_Test[Criteria],0),3),""))</f>
        <v>FAO</v>
      </c>
      <c r="Q46" s="25">
        <f>IF(calc[[#This Row],[Method]]="FABLEBrief",INDEX(Method_FABLEBrief[],MATCH("LULUCFnegative",Method_FABLEBrief[Criteria],0),2),IF(calc[[#This Row],[Method]]="Test",INDEX(Method_Test[],MATCH("LULUCFnegative",Method_Test[Criteria],0),2),""))</f>
        <v>0</v>
      </c>
      <c r="R46" s="29">
        <f>IF(calc[[#This Row],[C4Source]]="FAO",SUMIFS(DataGHGFAO[LULUCF_MtCO2e],DataGHGFAO[ISO3],calc[[#This Row],[ISO3]]),IF(calc[[#This Row],[C4Source]]="GHGI",SUMIFS(DataGHGI[MtCO2e],DataGHGI[Sector],"Land-Use Change and Forestry",DataGHGI[ISO3],calc[[#This Row],[ISO3]]),""))</f>
        <v>37.359222000000003</v>
      </c>
      <c r="S46" t="str">
        <f>IF(calc[[#This Row],[C4Value]]&lt;&gt;0,IF(calc[[#This Row],[C4Value]]&lt;calc[[#This Row],[C4Threshold]],"Yes","No"),"nd")</f>
        <v>No</v>
      </c>
      <c r="T46" t="str">
        <f>IF(calc[[#This Row],[Method]]="FABLEBrief",INDEX(Method_FABLEBrief[],MATCH("AFOLU",Method_FABLEBrief[Criteria],0),3),IF(calc[[#This Row],[Method]]="Test",INDEX(Method_Test[],MATCH("AFOLU",Method_Test[Criteria],0),3),""))</f>
        <v>FAO</v>
      </c>
      <c r="U46" s="25">
        <f>IF(calc[[#This Row],[Method]]="FABLEBrief",INDEX(Method_FABLEBrief[],MATCH("AFOLU",Method_FABLEBrief[Criteria],0),2),IF(calc[[#This Row],[Method]]="Test",INDEX(Method_Test[],MATCH("AFOLU",Method_Test[Criteria],0),2),""))</f>
        <v>0</v>
      </c>
      <c r="V46" s="25">
        <f>IF(calc[[#This Row],[C5Source]]="FAO",SUMIFS(DataGHGFAO[AFOLU_MtCO2e],DataGHGFAO[ISO3],calc[[#This Row],[ISO3]]),IF(calc[[#This Row],[C5Source]]="GHGI",SUMIFS(DataGHGI[MtCO2e],DataGHGI[Sector],"Land-Use Change and Forestry",DataGHGI[ISO3],calc[[#This Row],[ISO3]])+SUMIFS(DataGHGI[MtCO2e],DataGHGI[Sector],"Agriculture",DataGHGI[ISO3],calc[[#This Row],[ISO3]]),""))</f>
        <v>94.082753800000006</v>
      </c>
      <c r="W46" t="str">
        <f>IF(calc[[#This Row],[C5Value]]&lt;&gt;0,IF(calc[[#This Row],[C5Value]]&lt;calc[[#This Row],[C5Threshold]],"No","Yes"),"nd")</f>
        <v>Yes</v>
      </c>
      <c r="X46" s="60" t="str">
        <f>IF(AND(calc[[#This Row],[C1Outcome]]="NO",calc[[#This Row],[C2Outcome]]="NO"),IF(calc[[#This Row],[C3Outcome]]="YES","Profile5","Profile6"),IF(calc[[#This Row],[C3Outcome]]="No","Profile4",IF(calc[[#This Row],[C4Outcome]]="YES",IF(calc[[#This Row],[C5Outcome]]="YES","Profile1","Profile2"),"Profile3")))</f>
        <v>Profile3</v>
      </c>
      <c r="Y46" s="44" t="str">
        <f>IF(OR(calc[[#This Row],[C1Outcome]]="nd",calc[[#This Row],[C3Outcome]]="nd",calc[[#This Row],[C5Outcome]]="nd"),"",calc[[#This Row],[PROFILE_pre]])</f>
        <v>Profile3</v>
      </c>
      <c r="Z46" s="62">
        <f>SUMIFS(DataGHGFAO[LULUCF_MtCO2e],DataGHGFAO[ISO3],calc[[#This Row],[ISO3]])</f>
        <v>37.359222000000003</v>
      </c>
      <c r="AA46" s="62">
        <f>SUMIFS(DataGHGFAO[Crop_MtCO2e],DataGHGFAO[ISO3],calc[[#This Row],[ISO3]])</f>
        <v>23.372720299999997</v>
      </c>
      <c r="AB46" s="62">
        <f>SUMIFS(DataGHGFAO[Livestock_MtCO2e],DataGHGFAO[ISO3],calc[[#This Row],[ISO3]])</f>
        <v>33.350811499999999</v>
      </c>
      <c r="AC46" s="62">
        <f>SUMIFS(DataGHGFAO[AFOLU_MtCO2e],DataGHGFAO[ISO3],calc[[#This Row],[ISO3]])</f>
        <v>94.082753800000006</v>
      </c>
    </row>
    <row r="47" spans="1:29">
      <c r="A47" t="s">
        <v>422</v>
      </c>
      <c r="B47" t="s">
        <v>423</v>
      </c>
      <c r="C47" t="str">
        <f>INDEX(SelectionMethod[],MATCH("x",SelectionMethod[Selection],0),2)</f>
        <v>FABLEBrief</v>
      </c>
      <c r="D47" t="str">
        <f>IF(calc[[#This Row],[Method]]="FABLEBrief",INDEX(Method_FABLEBrief[],MATCH("Totalkcal",Method_FABLEBrief[Criteria],0),3),IF(calc[[#This Row],[Method]]="Test",INDEX(Method_Test[],MATCH("Totalkcal",Method_Test[Criteria],0),3),""))</f>
        <v>FAO</v>
      </c>
      <c r="E47">
        <f>IF(calc[[#This Row],[Method]]="FABLEBrief",INDEX(Method_FABLEBrief[],MATCH("Totalkcal",Method_FABLEBrief[Criteria],0),2),IF(calc[[#This Row],[Method]]="Test",INDEX(Method_Test[],MATCH("Totalkcal",Method_Test[Criteria],0),2),""))</f>
        <v>3000</v>
      </c>
      <c r="F47">
        <f>IF(calc[[#This Row],[C1Source]]="FAO",SUMIFS(DataFoodConso[Total Kcal],DataFoodConso[ISO3],calc[[#This Row],[ISO3]]),"")</f>
        <v>0</v>
      </c>
      <c r="G47" t="str">
        <f>IF(calc[[#This Row],[C1Value]]&gt;0,IF(calc[[#This Row],[C1Value]]&lt;=calc[[#This Row],[C1Threshold]],"No","Yes"),"nd")</f>
        <v>nd</v>
      </c>
      <c r="H47" t="str">
        <f>IF(calc[[#This Row],[Method]]="FABLEBrief",INDEX(Method_FABLEBrief[],MATCH("RedMeatkcal",Method_FABLEBrief[Criteria],0),3),IF(calc[[#This Row],[Method]]="Test",INDEX(Method_Test[],MATCH("RedMeatkcal",Method_Test[Criteria],0),3),""))</f>
        <v>FAO</v>
      </c>
      <c r="I47">
        <f>IF(calc[[#This Row],[Method]]="FABLEBrief",INDEX(Method_FABLEBrief[],MATCH("RedMeatkcal",Method_FABLEBrief[Criteria],0),2),IF(calc[[#This Row],[Method]]="Test",INDEX(Method_Test[],MATCH("RedMeatkcal",Method_Test[Criteria],0),2),""))</f>
        <v>60</v>
      </c>
      <c r="J47">
        <f>IF(calc[[#This Row],[C2Source]]="FAO",SUMIFS(DataFoodConso[Red Meat],DataFoodConso[ISO3],calc[[#This Row],[ISO3]]),"")</f>
        <v>0</v>
      </c>
      <c r="K47" s="41" t="str">
        <f>IF(AND(calc[[#This Row],[C2Value]]&gt;0,calc[[#This Row],[C2Value]]&lt;=calc[[#This Row],[C2Threshold]]),"No","Yes")</f>
        <v>Yes</v>
      </c>
      <c r="L47" t="str">
        <f>IF(calc[[#This Row],[Method]]="FABLEBrief",INDEX(Method_FABLEBrief[],MATCH("LandRemovalPotential",Method_FABLEBrief[Criteria],0),3),IF(calc[[#This Row],[Method]]="Test",INDEX(Method_Test[],MATCH("LandRemovalPotential",Method_Test[Criteria],0),3),""))</f>
        <v>RoeNoAgri</v>
      </c>
      <c r="M47" s="3">
        <f>IF(calc[[#This Row],[Method]]="FABLEBrief",INDEX(Method_FABLEBrief[],MATCH("LandRemovalPotential",Method_FABLEBrief[Criteria],0),2),IF(calc[[#This Row],[Method]]="Test",INDEX(Method_Test[],MATCH("LandRemovalPotential",Method_Test[Criteria],0),2),""))</f>
        <v>0.19550000000000001</v>
      </c>
      <c r="N47" s="3">
        <f>IF(AND(calc[[#This Row],[C3Source]]="RoeNoAgri",calc[[#This Row],[C4Source]]="FAO"),SUMIFS(DataShLandRemPot[FAOSh_noagri],DataShLandRemPot[ISO3],calc[[#This Row],[ISO3]]),IF(AND(calc[[#This Row],[C3Source]]="RoeAgri",calc[[#This Row],[C4Source]]="FAO"),SUMIFS(DataShLandRemPot[FAOSh_withagri],DataShLandRemPot[ISO3],calc[[#This Row],[ISO3]]),IF(AND(calc[[#This Row],[C3Source]]="RoeNoAgri",calc[[#This Row],[C4Source]]="GHGI"),SUMIFS(DataShLandRemPot[GHGISh_noagri],DataShLandRemPot[ISO3],calc[[#This Row],[ISO3]]),IF(AND(calc[[#This Row],[C3Source]]="RoeAgri",calc[[#This Row],[C4Source]]="GHGI"),SUMIFS(DataShLandRemPot[GHGISh_wagri],DataShLandRemPot[ISO3],calc[[#This Row],[ISO3]]),""))))</f>
        <v>0</v>
      </c>
      <c r="O47" t="str">
        <f>IF(calc[[#This Row],[C3Value]]&lt;&gt;0,IF(calc[[#This Row],[C3Value]]&gt;=calc[[#This Row],[C3Threshold]],"Yes","No"),"nd")</f>
        <v>nd</v>
      </c>
      <c r="P47" t="str">
        <f>IF(calc[[#This Row],[Method]]="FABLEBrief",INDEX(Method_FABLEBrief[],MATCH("LULUCFnegative",Method_FABLEBrief[Criteria],0),3),IF(calc[[#This Row],[Method]]="Test",INDEX(Method_Test[],MATCH("LULUCFnegative",Method_Test[Criteria],0),3),""))</f>
        <v>FAO</v>
      </c>
      <c r="Q47" s="25">
        <f>IF(calc[[#This Row],[Method]]="FABLEBrief",INDEX(Method_FABLEBrief[],MATCH("LULUCFnegative",Method_FABLEBrief[Criteria],0),2),IF(calc[[#This Row],[Method]]="Test",INDEX(Method_Test[],MATCH("LULUCFnegative",Method_Test[Criteria],0),2),""))</f>
        <v>0</v>
      </c>
      <c r="R47" s="29">
        <f>IF(calc[[#This Row],[C4Source]]="FAO",SUMIFS(DataGHGFAO[LULUCF_MtCO2e],DataGHGFAO[ISO3],calc[[#This Row],[ISO3]]),IF(calc[[#This Row],[C4Source]]="GHGI",SUMIFS(DataGHGI[MtCO2e],DataGHGI[Sector],"Land-Use Change and Forestry",DataGHGI[ISO3],calc[[#This Row],[ISO3]]),""))</f>
        <v>0</v>
      </c>
      <c r="S47" t="str">
        <f>IF(calc[[#This Row],[C4Value]]&lt;&gt;0,IF(calc[[#This Row],[C4Value]]&lt;calc[[#This Row],[C4Threshold]],"Yes","No"),"nd")</f>
        <v>nd</v>
      </c>
      <c r="T47" t="str">
        <f>IF(calc[[#This Row],[Method]]="FABLEBrief",INDEX(Method_FABLEBrief[],MATCH("AFOLU",Method_FABLEBrief[Criteria],0),3),IF(calc[[#This Row],[Method]]="Test",INDEX(Method_Test[],MATCH("AFOLU",Method_Test[Criteria],0),3),""))</f>
        <v>FAO</v>
      </c>
      <c r="U47" s="25">
        <f>IF(calc[[#This Row],[Method]]="FABLEBrief",INDEX(Method_FABLEBrief[],MATCH("AFOLU",Method_FABLEBrief[Criteria],0),2),IF(calc[[#This Row],[Method]]="Test",INDEX(Method_Test[],MATCH("AFOLU",Method_Test[Criteria],0),2),""))</f>
        <v>0</v>
      </c>
      <c r="V47" s="25">
        <f>IF(calc[[#This Row],[C5Source]]="FAO",SUMIFS(DataGHGFAO[AFOLU_MtCO2e],DataGHGFAO[ISO3],calc[[#This Row],[ISO3]]),IF(calc[[#This Row],[C5Source]]="GHGI",SUMIFS(DataGHGI[MtCO2e],DataGHGI[Sector],"Land-Use Change and Forestry",DataGHGI[ISO3],calc[[#This Row],[ISO3]])+SUMIFS(DataGHGI[MtCO2e],DataGHGI[Sector],"Agriculture",DataGHGI[ISO3],calc[[#This Row],[ISO3]]),""))</f>
        <v>0</v>
      </c>
      <c r="W47" t="str">
        <f>IF(calc[[#This Row],[C5Value]]&lt;&gt;0,IF(calc[[#This Row],[C5Value]]&lt;calc[[#This Row],[C5Threshold]],"No","Yes"),"nd")</f>
        <v>nd</v>
      </c>
      <c r="X47" s="60" t="str">
        <f>IF(AND(calc[[#This Row],[C1Outcome]]="NO",calc[[#This Row],[C2Outcome]]="NO"),IF(calc[[#This Row],[C3Outcome]]="YES","Profile5","Profile6"),IF(calc[[#This Row],[C3Outcome]]="No","Profile4",IF(calc[[#This Row],[C4Outcome]]="YES",IF(calc[[#This Row],[C5Outcome]]="YES","Profile1","Profile2"),"Profile3")))</f>
        <v>Profile3</v>
      </c>
      <c r="Y47" s="44" t="str">
        <f>IF(OR(calc[[#This Row],[C1Outcome]]="nd",calc[[#This Row],[C3Outcome]]="nd",calc[[#This Row],[C5Outcome]]="nd"),"",calc[[#This Row],[PROFILE_pre]])</f>
        <v/>
      </c>
      <c r="Z47" s="62">
        <f>SUMIFS(DataGHGFAO[LULUCF_MtCO2e],DataGHGFAO[ISO3],calc[[#This Row],[ISO3]])</f>
        <v>0</v>
      </c>
      <c r="AA47" s="62">
        <f>SUMIFS(DataGHGFAO[Crop_MtCO2e],DataGHGFAO[ISO3],calc[[#This Row],[ISO3]])</f>
        <v>0</v>
      </c>
      <c r="AB47" s="62">
        <f>SUMIFS(DataGHGFAO[Livestock_MtCO2e],DataGHGFAO[ISO3],calc[[#This Row],[ISO3]])</f>
        <v>0</v>
      </c>
      <c r="AC47" s="62">
        <f>SUMIFS(DataGHGFAO[AFOLU_MtCO2e],DataGHGFAO[ISO3],calc[[#This Row],[ISO3]])</f>
        <v>0</v>
      </c>
    </row>
    <row r="48" spans="1:29">
      <c r="A48" t="s">
        <v>285</v>
      </c>
      <c r="B48" t="s">
        <v>286</v>
      </c>
      <c r="C48" t="str">
        <f>INDEX(SelectionMethod[],MATCH("x",SelectionMethod[Selection],0),2)</f>
        <v>FABLEBrief</v>
      </c>
      <c r="D48" t="str">
        <f>IF(calc[[#This Row],[Method]]="FABLEBrief",INDEX(Method_FABLEBrief[],MATCH("Totalkcal",Method_FABLEBrief[Criteria],0),3),IF(calc[[#This Row],[Method]]="Test",INDEX(Method_Test[],MATCH("Totalkcal",Method_Test[Criteria],0),3),""))</f>
        <v>FAO</v>
      </c>
      <c r="E48">
        <f>IF(calc[[#This Row],[Method]]="FABLEBrief",INDEX(Method_FABLEBrief[],MATCH("Totalkcal",Method_FABLEBrief[Criteria],0),2),IF(calc[[#This Row],[Method]]="Test",INDEX(Method_Test[],MATCH("Totalkcal",Method_Test[Criteria],0),2),""))</f>
        <v>3000</v>
      </c>
      <c r="F48">
        <f>IF(calc[[#This Row],[C1Source]]="FAO",SUMIFS(DataFoodConso[Total Kcal],DataFoodConso[ISO3],calc[[#This Row],[ISO3]]),"")</f>
        <v>1870</v>
      </c>
      <c r="G48" t="str">
        <f>IF(calc[[#This Row],[C1Value]]&gt;0,IF(calc[[#This Row],[C1Value]]&lt;=calc[[#This Row],[C1Threshold]],"No","Yes"),"nd")</f>
        <v>No</v>
      </c>
      <c r="H48" t="str">
        <f>IF(calc[[#This Row],[Method]]="FABLEBrief",INDEX(Method_FABLEBrief[],MATCH("RedMeatkcal",Method_FABLEBrief[Criteria],0),3),IF(calc[[#This Row],[Method]]="Test",INDEX(Method_Test[],MATCH("RedMeatkcal",Method_Test[Criteria],0),3),""))</f>
        <v>FAO</v>
      </c>
      <c r="I48">
        <f>IF(calc[[#This Row],[Method]]="FABLEBrief",INDEX(Method_FABLEBrief[],MATCH("RedMeatkcal",Method_FABLEBrief[Criteria],0),2),IF(calc[[#This Row],[Method]]="Test",INDEX(Method_Test[],MATCH("RedMeatkcal",Method_Test[Criteria],0),2),""))</f>
        <v>60</v>
      </c>
      <c r="J48">
        <f>IF(calc[[#This Row],[C2Source]]="FAO",SUMIFS(DataFoodConso[Red Meat],DataFoodConso[ISO3],calc[[#This Row],[ISO3]]),"")</f>
        <v>165</v>
      </c>
      <c r="K48" s="41" t="str">
        <f>IF(AND(calc[[#This Row],[C2Value]]&gt;0,calc[[#This Row],[C2Value]]&lt;=calc[[#This Row],[C2Threshold]]),"No","Yes")</f>
        <v>Yes</v>
      </c>
      <c r="L48" t="str">
        <f>IF(calc[[#This Row],[Method]]="FABLEBrief",INDEX(Method_FABLEBrief[],MATCH("LandRemovalPotential",Method_FABLEBrief[Criteria],0),3),IF(calc[[#This Row],[Method]]="Test",INDEX(Method_Test[],MATCH("LandRemovalPotential",Method_Test[Criteria],0),3),""))</f>
        <v>RoeNoAgri</v>
      </c>
      <c r="M48" s="3">
        <f>IF(calc[[#This Row],[Method]]="FABLEBrief",INDEX(Method_FABLEBrief[],MATCH("LandRemovalPotential",Method_FABLEBrief[Criteria],0),2),IF(calc[[#This Row],[Method]]="Test",INDEX(Method_Test[],MATCH("LandRemovalPotential",Method_Test[Criteria],0),2),""))</f>
        <v>0.19550000000000001</v>
      </c>
      <c r="N48" s="3">
        <f>IF(AND(calc[[#This Row],[C3Source]]="RoeNoAgri",calc[[#This Row],[C4Source]]="FAO"),SUMIFS(DataShLandRemPot[FAOSh_noagri],DataShLandRemPot[ISO3],calc[[#This Row],[ISO3]]),IF(AND(calc[[#This Row],[C3Source]]="RoeAgri",calc[[#This Row],[C4Source]]="FAO"),SUMIFS(DataShLandRemPot[FAOSh_withagri],DataShLandRemPot[ISO3],calc[[#This Row],[ISO3]]),IF(AND(calc[[#This Row],[C3Source]]="RoeNoAgri",calc[[#This Row],[C4Source]]="GHGI"),SUMIFS(DataShLandRemPot[GHGISh_noagri],DataShLandRemPot[ISO3],calc[[#This Row],[ISO3]]),IF(AND(calc[[#This Row],[C3Source]]="RoeAgri",calc[[#This Row],[C4Source]]="GHGI"),SUMIFS(DataShLandRemPot[GHGISh_wagri],DataShLandRemPot[ISO3],calc[[#This Row],[ISO3]]),""))))</f>
        <v>2.1809068586887479</v>
      </c>
      <c r="O48" t="str">
        <f>IF(calc[[#This Row],[C3Value]]&lt;&gt;0,IF(calc[[#This Row],[C3Value]]&gt;=calc[[#This Row],[C3Threshold]],"Yes","No"),"nd")</f>
        <v>Yes</v>
      </c>
      <c r="P48" t="str">
        <f>IF(calc[[#This Row],[Method]]="FABLEBrief",INDEX(Method_FABLEBrief[],MATCH("LULUCFnegative",Method_FABLEBrief[Criteria],0),3),IF(calc[[#This Row],[Method]]="Test",INDEX(Method_Test[],MATCH("LULUCFnegative",Method_Test[Criteria],0),3),""))</f>
        <v>FAO</v>
      </c>
      <c r="Q48" s="25">
        <f>IF(calc[[#This Row],[Method]]="FABLEBrief",INDEX(Method_FABLEBrief[],MATCH("LULUCFnegative",Method_FABLEBrief[Criteria],0),2),IF(calc[[#This Row],[Method]]="Test",INDEX(Method_Test[],MATCH("LULUCFnegative",Method_Test[Criteria],0),2),""))</f>
        <v>0</v>
      </c>
      <c r="R48" s="29">
        <f>IF(calc[[#This Row],[C4Source]]="FAO",SUMIFS(DataGHGFAO[LULUCF_MtCO2e],DataGHGFAO[ISO3],calc[[#This Row],[ISO3]]),IF(calc[[#This Row],[C4Source]]="GHGI",SUMIFS(DataGHGI[MtCO2e],DataGHGI[Sector],"Land-Use Change and Forestry",DataGHGI[ISO3],calc[[#This Row],[ISO3]]),""))</f>
        <v>26.854013200000001</v>
      </c>
      <c r="S48" t="str">
        <f>IF(calc[[#This Row],[C4Value]]&lt;&gt;0,IF(calc[[#This Row],[C4Value]]&lt;calc[[#This Row],[C4Threshold]],"Yes","No"),"nd")</f>
        <v>No</v>
      </c>
      <c r="T48" t="str">
        <f>IF(calc[[#This Row],[Method]]="FABLEBrief",INDEX(Method_FABLEBrief[],MATCH("AFOLU",Method_FABLEBrief[Criteria],0),3),IF(calc[[#This Row],[Method]]="Test",INDEX(Method_Test[],MATCH("AFOLU",Method_Test[Criteria],0),3),""))</f>
        <v>FAO</v>
      </c>
      <c r="U48" s="25">
        <f>IF(calc[[#This Row],[Method]]="FABLEBrief",INDEX(Method_FABLEBrief[],MATCH("AFOLU",Method_FABLEBrief[Criteria],0),2),IF(calc[[#This Row],[Method]]="Test",INDEX(Method_Test[],MATCH("AFOLU",Method_Test[Criteria],0),2),""))</f>
        <v>0</v>
      </c>
      <c r="V48" s="25">
        <f>IF(calc[[#This Row],[C5Source]]="FAO",SUMIFS(DataGHGFAO[AFOLU_MtCO2e],DataGHGFAO[ISO3],calc[[#This Row],[ISO3]]),IF(calc[[#This Row],[C5Source]]="GHGI",SUMIFS(DataGHGI[MtCO2e],DataGHGI[Sector],"Land-Use Change and Forestry",DataGHGI[ISO3],calc[[#This Row],[ISO3]])+SUMIFS(DataGHGI[MtCO2e],DataGHGI[Sector],"Agriculture",DataGHGI[ISO3],calc[[#This Row],[ISO3]]),""))</f>
        <v>43.494952599999998</v>
      </c>
      <c r="W48" t="str">
        <f>IF(calc[[#This Row],[C5Value]]&lt;&gt;0,IF(calc[[#This Row],[C5Value]]&lt;calc[[#This Row],[C5Threshold]],"No","Yes"),"nd")</f>
        <v>Yes</v>
      </c>
      <c r="X48" s="60" t="str">
        <f>IF(AND(calc[[#This Row],[C1Outcome]]="NO",calc[[#This Row],[C2Outcome]]="NO"),IF(calc[[#This Row],[C3Outcome]]="YES","Profile5","Profile6"),IF(calc[[#This Row],[C3Outcome]]="No","Profile4",IF(calc[[#This Row],[C4Outcome]]="YES",IF(calc[[#This Row],[C5Outcome]]="YES","Profile1","Profile2"),"Profile3")))</f>
        <v>Profile3</v>
      </c>
      <c r="Y48" s="44" t="str">
        <f>IF(OR(calc[[#This Row],[C1Outcome]]="nd",calc[[#This Row],[C3Outcome]]="nd",calc[[#This Row],[C5Outcome]]="nd"),"",calc[[#This Row],[PROFILE_pre]])</f>
        <v>Profile3</v>
      </c>
      <c r="Z48" s="62">
        <f>SUMIFS(DataGHGFAO[LULUCF_MtCO2e],DataGHGFAO[ISO3],calc[[#This Row],[ISO3]])</f>
        <v>26.854013200000001</v>
      </c>
      <c r="AA48" s="62">
        <f>SUMIFS(DataGHGFAO[Crop_MtCO2e],DataGHGFAO[ISO3],calc[[#This Row],[ISO3]])</f>
        <v>8.1934064000000006</v>
      </c>
      <c r="AB48" s="62">
        <f>SUMIFS(DataGHGFAO[Livestock_MtCO2e],DataGHGFAO[ISO3],calc[[#This Row],[ISO3]])</f>
        <v>8.447533</v>
      </c>
      <c r="AC48" s="62">
        <f>SUMIFS(DataGHGFAO[AFOLU_MtCO2e],DataGHGFAO[ISO3],calc[[#This Row],[ISO3]])</f>
        <v>43.494952599999998</v>
      </c>
    </row>
    <row r="49" spans="1:34">
      <c r="A49" t="s">
        <v>353</v>
      </c>
      <c r="B49" t="s">
        <v>354</v>
      </c>
      <c r="C49" t="str">
        <f>INDEX(SelectionMethod[],MATCH("x",SelectionMethod[Selection],0),2)</f>
        <v>FABLEBrief</v>
      </c>
      <c r="D49" t="str">
        <f>IF(calc[[#This Row],[Method]]="FABLEBrief",INDEX(Method_FABLEBrief[],MATCH("Totalkcal",Method_FABLEBrief[Criteria],0),3),IF(calc[[#This Row],[Method]]="Test",INDEX(Method_Test[],MATCH("Totalkcal",Method_Test[Criteria],0),3),""))</f>
        <v>FAO</v>
      </c>
      <c r="E49">
        <f>IF(calc[[#This Row],[Method]]="FABLEBrief",INDEX(Method_FABLEBrief[],MATCH("Totalkcal",Method_FABLEBrief[Criteria],0),2),IF(calc[[#This Row],[Method]]="Test",INDEX(Method_Test[],MATCH("Totalkcal",Method_Test[Criteria],0),2),""))</f>
        <v>3000</v>
      </c>
      <c r="F49">
        <f>IF(calc[[#This Row],[C1Source]]="FAO",SUMIFS(DataFoodConso[Total Kcal],DataFoodConso[ISO3],calc[[#This Row],[ISO3]]),"")</f>
        <v>2272</v>
      </c>
      <c r="G49" t="str">
        <f>IF(calc[[#This Row],[C1Value]]&gt;0,IF(calc[[#This Row],[C1Value]]&lt;=calc[[#This Row],[C1Threshold]],"No","Yes"),"nd")</f>
        <v>No</v>
      </c>
      <c r="H49" t="str">
        <f>IF(calc[[#This Row],[Method]]="FABLEBrief",INDEX(Method_FABLEBrief[],MATCH("RedMeatkcal",Method_FABLEBrief[Criteria],0),3),IF(calc[[#This Row],[Method]]="Test",INDEX(Method_Test[],MATCH("RedMeatkcal",Method_Test[Criteria],0),3),""))</f>
        <v>FAO</v>
      </c>
      <c r="I49">
        <f>IF(calc[[#This Row],[Method]]="FABLEBrief",INDEX(Method_FABLEBrief[],MATCH("RedMeatkcal",Method_FABLEBrief[Criteria],0),2),IF(calc[[#This Row],[Method]]="Test",INDEX(Method_Test[],MATCH("RedMeatkcal",Method_Test[Criteria],0),2),""))</f>
        <v>60</v>
      </c>
      <c r="J49">
        <f>IF(calc[[#This Row],[C2Source]]="FAO",SUMIFS(DataFoodConso[Red Meat],DataFoodConso[ISO3],calc[[#This Row],[ISO3]]),"")</f>
        <v>207</v>
      </c>
      <c r="K49" t="str">
        <f>IF(AND(calc[[#This Row],[C2Value]]&gt;0,calc[[#This Row],[C2Value]]&lt;=calc[[#This Row],[C2Threshold]]),"No","Yes")</f>
        <v>Yes</v>
      </c>
      <c r="L49" t="str">
        <f>IF(calc[[#This Row],[Method]]="FABLEBrief",INDEX(Method_FABLEBrief[],MATCH("LandRemovalPotential",Method_FABLEBrief[Criteria],0),3),IF(calc[[#This Row],[Method]]="Test",INDEX(Method_Test[],MATCH("LandRemovalPotential",Method_Test[Criteria],0),3),""))</f>
        <v>RoeNoAgri</v>
      </c>
      <c r="M49" s="3">
        <f>IF(calc[[#This Row],[Method]]="FABLEBrief",INDEX(Method_FABLEBrief[],MATCH("LandRemovalPotential",Method_FABLEBrief[Criteria],0),2),IF(calc[[#This Row],[Method]]="Test",INDEX(Method_Test[],MATCH("LandRemovalPotential",Method_Test[Criteria],0),2),""))</f>
        <v>0.19550000000000001</v>
      </c>
      <c r="N49" s="3">
        <f>IF(AND(calc[[#This Row],[C3Source]]="RoeNoAgri",calc[[#This Row],[C4Source]]="FAO"),SUMIFS(DataShLandRemPot[FAOSh_noagri],DataShLandRemPot[ISO3],calc[[#This Row],[ISO3]]),IF(AND(calc[[#This Row],[C3Source]]="RoeAgri",calc[[#This Row],[C4Source]]="FAO"),SUMIFS(DataShLandRemPot[FAOSh_withagri],DataShLandRemPot[ISO3],calc[[#This Row],[ISO3]]),IF(AND(calc[[#This Row],[C3Source]]="RoeNoAgri",calc[[#This Row],[C4Source]]="GHGI"),SUMIFS(DataShLandRemPot[GHGISh_noagri],DataShLandRemPot[ISO3],calc[[#This Row],[ISO3]]),IF(AND(calc[[#This Row],[C3Source]]="RoeAgri",calc[[#This Row],[C4Source]]="GHGI"),SUMIFS(DataShLandRemPot[GHGISh_wagri],DataShLandRemPot[ISO3],calc[[#This Row],[ISO3]]),""))))</f>
        <v>0.28418518503844481</v>
      </c>
      <c r="O49" t="str">
        <f>IF(calc[[#This Row],[C3Value]]&lt;&gt;0,IF(calc[[#This Row],[C3Value]]&gt;=calc[[#This Row],[C3Threshold]],"Yes","No"),"nd")</f>
        <v>Yes</v>
      </c>
      <c r="P49" t="str">
        <f>IF(calc[[#This Row],[Method]]="FABLEBrief",INDEX(Method_FABLEBrief[],MATCH("LULUCFnegative",Method_FABLEBrief[Criteria],0),3),IF(calc[[#This Row],[Method]]="Test",INDEX(Method_Test[],MATCH("LULUCFnegative",Method_Test[Criteria],0),3),""))</f>
        <v>FAO</v>
      </c>
      <c r="Q49" s="25">
        <f>IF(calc[[#This Row],[Method]]="FABLEBrief",INDEX(Method_FABLEBrief[],MATCH("LULUCFnegative",Method_FABLEBrief[Criteria],0),2),IF(calc[[#This Row],[Method]]="Test",INDEX(Method_Test[],MATCH("LULUCFnegative",Method_Test[Criteria],0),2),""))</f>
        <v>0</v>
      </c>
      <c r="R49" s="29">
        <f>IF(calc[[#This Row],[C4Source]]="FAO",SUMIFS(DataGHGFAO[LULUCF_MtCO2e],DataGHGFAO[ISO3],calc[[#This Row],[ISO3]]),IF(calc[[#This Row],[C4Source]]="GHGI",SUMIFS(DataGHGI[MtCO2e],DataGHGI[Sector],"Land-Use Change and Forestry",DataGHGI[ISO3],calc[[#This Row],[ISO3]]),""))</f>
        <v>24.0259149</v>
      </c>
      <c r="S49" t="str">
        <f>IF(calc[[#This Row],[C4Value]]&lt;&gt;0,IF(calc[[#This Row],[C4Value]]&lt;calc[[#This Row],[C4Threshold]],"Yes","No"),"nd")</f>
        <v>No</v>
      </c>
      <c r="T49" t="str">
        <f>IF(calc[[#This Row],[Method]]="FABLEBrief",INDEX(Method_FABLEBrief[],MATCH("AFOLU",Method_FABLEBrief[Criteria],0),3),IF(calc[[#This Row],[Method]]="Test",INDEX(Method_Test[],MATCH("AFOLU",Method_Test[Criteria],0),3),""))</f>
        <v>FAO</v>
      </c>
      <c r="U49" s="25">
        <f>IF(calc[[#This Row],[Method]]="FABLEBrief",INDEX(Method_FABLEBrief[],MATCH("AFOLU",Method_FABLEBrief[Criteria],0),2),IF(calc[[#This Row],[Method]]="Test",INDEX(Method_Test[],MATCH("AFOLU",Method_Test[Criteria],0),2),""))</f>
        <v>0</v>
      </c>
      <c r="V49" s="25">
        <f>IF(calc[[#This Row],[C5Source]]="FAO",SUMIFS(DataGHGFAO[AFOLU_MtCO2e],DataGHGFAO[ISO3],calc[[#This Row],[ISO3]]),IF(calc[[#This Row],[C5Source]]="GHGI",SUMIFS(DataGHGI[MtCO2e],DataGHGI[Sector],"Land-Use Change and Forestry",DataGHGI[ISO3],calc[[#This Row],[ISO3]])+SUMIFS(DataGHGI[MtCO2e],DataGHGI[Sector],"Agriculture",DataGHGI[ISO3],calc[[#This Row],[ISO3]]),""))</f>
        <v>100.74246309999999</v>
      </c>
      <c r="W49" t="str">
        <f>IF(calc[[#This Row],[C5Value]]&lt;&gt;0,IF(calc[[#This Row],[C5Value]]&lt;calc[[#This Row],[C5Threshold]],"No","Yes"),"nd")</f>
        <v>Yes</v>
      </c>
      <c r="X49" s="60" t="str">
        <f>IF(AND(calc[[#This Row],[C1Outcome]]="NO",calc[[#This Row],[C2Outcome]]="NO"),IF(calc[[#This Row],[C3Outcome]]="YES","Profile5","Profile6"),IF(calc[[#This Row],[C3Outcome]]="No","Profile4",IF(calc[[#This Row],[C4Outcome]]="YES",IF(calc[[#This Row],[C5Outcome]]="YES","Profile1","Profile2"),"Profile3")))</f>
        <v>Profile3</v>
      </c>
      <c r="Y49" s="44" t="str">
        <f>IF(OR(calc[[#This Row],[C1Outcome]]="nd",calc[[#This Row],[C3Outcome]]="nd",calc[[#This Row],[C5Outcome]]="nd"),"",calc[[#This Row],[PROFILE_pre]])</f>
        <v>Profile3</v>
      </c>
      <c r="Z49" s="62">
        <f>SUMIFS(DataGHGFAO[LULUCF_MtCO2e],DataGHGFAO[ISO3],calc[[#This Row],[ISO3]])</f>
        <v>24.0259149</v>
      </c>
      <c r="AA49" s="62">
        <f>SUMIFS(DataGHGFAO[Crop_MtCO2e],DataGHGFAO[ISO3],calc[[#This Row],[ISO3]])</f>
        <v>3.7547719999999885</v>
      </c>
      <c r="AB49" s="62">
        <f>SUMIFS(DataGHGFAO[Livestock_MtCO2e],DataGHGFAO[ISO3],calc[[#This Row],[ISO3]])</f>
        <v>72.961776100000009</v>
      </c>
      <c r="AC49" s="62">
        <f>SUMIFS(DataGHGFAO[AFOLU_MtCO2e],DataGHGFAO[ISO3],calc[[#This Row],[ISO3]])</f>
        <v>100.74246309999999</v>
      </c>
    </row>
    <row r="50" spans="1:34">
      <c r="A50" t="s">
        <v>213</v>
      </c>
      <c r="B50" t="s">
        <v>214</v>
      </c>
      <c r="C50" t="str">
        <f>INDEX(SelectionMethod[],MATCH("x",SelectionMethod[Selection],0),2)</f>
        <v>FABLEBrief</v>
      </c>
      <c r="D50" t="str">
        <f>IF(calc[[#This Row],[Method]]="FABLEBrief",INDEX(Method_FABLEBrief[],MATCH("Totalkcal",Method_FABLEBrief[Criteria],0),3),IF(calc[[#This Row],[Method]]="Test",INDEX(Method_Test[],MATCH("Totalkcal",Method_Test[Criteria],0),3),""))</f>
        <v>FAO</v>
      </c>
      <c r="E50">
        <f>IF(calc[[#This Row],[Method]]="FABLEBrief",INDEX(Method_FABLEBrief[],MATCH("Totalkcal",Method_FABLEBrief[Criteria],0),2),IF(calc[[#This Row],[Method]]="Test",INDEX(Method_Test[],MATCH("Totalkcal",Method_Test[Criteria],0),2),""))</f>
        <v>3000</v>
      </c>
      <c r="F50">
        <f>IF(calc[[#This Row],[C1Source]]="FAO",SUMIFS(DataFoodConso[Total Kcal],DataFoodConso[ISO3],calc[[#This Row],[ISO3]]),"")</f>
        <v>3078</v>
      </c>
      <c r="G50" t="str">
        <f>IF(calc[[#This Row],[C1Value]]&gt;0,IF(calc[[#This Row],[C1Value]]&lt;=calc[[#This Row],[C1Threshold]],"No","Yes"),"nd")</f>
        <v>Yes</v>
      </c>
      <c r="H50" t="str">
        <f>IF(calc[[#This Row],[Method]]="FABLEBrief",INDEX(Method_FABLEBrief[],MATCH("RedMeatkcal",Method_FABLEBrief[Criteria],0),3),IF(calc[[#This Row],[Method]]="Test",INDEX(Method_Test[],MATCH("RedMeatkcal",Method_Test[Criteria],0),3),""))</f>
        <v>FAO</v>
      </c>
      <c r="I50">
        <f>IF(calc[[#This Row],[Method]]="FABLEBrief",INDEX(Method_FABLEBrief[],MATCH("RedMeatkcal",Method_FABLEBrief[Criteria],0),2),IF(calc[[#This Row],[Method]]="Test",INDEX(Method_Test[],MATCH("RedMeatkcal",Method_Test[Criteria],0),2),""))</f>
        <v>60</v>
      </c>
      <c r="J50">
        <f>IF(calc[[#This Row],[C2Source]]="FAO",SUMIFS(DataFoodConso[Red Meat],DataFoodConso[ISO3],calc[[#This Row],[ISO3]]),"")</f>
        <v>290</v>
      </c>
      <c r="K50" s="41" t="str">
        <f>IF(AND(calc[[#This Row],[C2Value]]&gt;0,calc[[#This Row],[C2Value]]&lt;=calc[[#This Row],[C2Threshold]]),"No","Yes")</f>
        <v>Yes</v>
      </c>
      <c r="L50" t="str">
        <f>IF(calc[[#This Row],[Method]]="FABLEBrief",INDEX(Method_FABLEBrief[],MATCH("LandRemovalPotential",Method_FABLEBrief[Criteria],0),3),IF(calc[[#This Row],[Method]]="Test",INDEX(Method_Test[],MATCH("LandRemovalPotential",Method_Test[Criteria],0),3),""))</f>
        <v>RoeNoAgri</v>
      </c>
      <c r="M50" s="3">
        <f>IF(calc[[#This Row],[Method]]="FABLEBrief",INDEX(Method_FABLEBrief[],MATCH("LandRemovalPotential",Method_FABLEBrief[Criteria],0),2),IF(calc[[#This Row],[Method]]="Test",INDEX(Method_Test[],MATCH("LandRemovalPotential",Method_Test[Criteria],0),2),""))</f>
        <v>0.19550000000000001</v>
      </c>
      <c r="N50" s="3">
        <f>IF(AND(calc[[#This Row],[C3Source]]="RoeNoAgri",calc[[#This Row],[C4Source]]="FAO"),SUMIFS(DataShLandRemPot[FAOSh_noagri],DataShLandRemPot[ISO3],calc[[#This Row],[ISO3]]),IF(AND(calc[[#This Row],[C3Source]]="RoeAgri",calc[[#This Row],[C4Source]]="FAO"),SUMIFS(DataShLandRemPot[FAOSh_withagri],DataShLandRemPot[ISO3],calc[[#This Row],[ISO3]]),IF(AND(calc[[#This Row],[C3Source]]="RoeNoAgri",calc[[#This Row],[C4Source]]="GHGI"),SUMIFS(DataShLandRemPot[GHGISh_noagri],DataShLandRemPot[ISO3],calc[[#This Row],[ISO3]]),IF(AND(calc[[#This Row],[C3Source]]="RoeAgri",calc[[#This Row],[C4Source]]="GHGI"),SUMIFS(DataShLandRemPot[GHGISh_wagri],DataShLandRemPot[ISO3],calc[[#This Row],[ISO3]]),""))))</f>
        <v>0.36911903245399996</v>
      </c>
      <c r="O50" t="str">
        <f>IF(calc[[#This Row],[C3Value]]&lt;&gt;0,IF(calc[[#This Row],[C3Value]]&gt;=calc[[#This Row],[C3Threshold]],"Yes","No"),"nd")</f>
        <v>Yes</v>
      </c>
      <c r="P50" t="str">
        <f>IF(calc[[#This Row],[Method]]="FABLEBrief",INDEX(Method_FABLEBrief[],MATCH("LULUCFnegative",Method_FABLEBrief[Criteria],0),3),IF(calc[[#This Row],[Method]]="Test",INDEX(Method_Test[],MATCH("LULUCFnegative",Method_Test[Criteria],0),3),""))</f>
        <v>FAO</v>
      </c>
      <c r="Q50" s="25">
        <f>IF(calc[[#This Row],[Method]]="FABLEBrief",INDEX(Method_FABLEBrief[],MATCH("LULUCFnegative",Method_FABLEBrief[Criteria],0),2),IF(calc[[#This Row],[Method]]="Test",INDEX(Method_Test[],MATCH("LULUCFnegative",Method_Test[Criteria],0),2),""))</f>
        <v>0</v>
      </c>
      <c r="R50" s="29">
        <f>IF(calc[[#This Row],[C4Source]]="FAO",SUMIFS(DataGHGFAO[LULUCF_MtCO2e],DataGHGFAO[ISO3],calc[[#This Row],[ISO3]]),IF(calc[[#This Row],[C4Source]]="GHGI",SUMIFS(DataGHGI[MtCO2e],DataGHGI[Sector],"Land-Use Change and Forestry",DataGHGI[ISO3],calc[[#This Row],[ISO3]]),""))</f>
        <v>-57.691331299999995</v>
      </c>
      <c r="S50" t="str">
        <f>IF(calc[[#This Row],[C4Value]]&lt;&gt;0,IF(calc[[#This Row],[C4Value]]&lt;calc[[#This Row],[C4Threshold]],"Yes","No"),"nd")</f>
        <v>Yes</v>
      </c>
      <c r="T50" t="str">
        <f>IF(calc[[#This Row],[Method]]="FABLEBrief",INDEX(Method_FABLEBrief[],MATCH("AFOLU",Method_FABLEBrief[Criteria],0),3),IF(calc[[#This Row],[Method]]="Test",INDEX(Method_Test[],MATCH("AFOLU",Method_Test[Criteria],0),3),""))</f>
        <v>FAO</v>
      </c>
      <c r="U50" s="25">
        <f>IF(calc[[#This Row],[Method]]="FABLEBrief",INDEX(Method_FABLEBrief[],MATCH("AFOLU",Method_FABLEBrief[Criteria],0),2),IF(calc[[#This Row],[Method]]="Test",INDEX(Method_Test[],MATCH("AFOLU",Method_Test[Criteria],0),2),""))</f>
        <v>0</v>
      </c>
      <c r="V50" s="25">
        <f>IF(calc[[#This Row],[C5Source]]="FAO",SUMIFS(DataGHGFAO[AFOLU_MtCO2e],DataGHGFAO[ISO3],calc[[#This Row],[ISO3]]),IF(calc[[#This Row],[C5Source]]="GHGI",SUMIFS(DataGHGI[MtCO2e],DataGHGI[Sector],"Land-Use Change and Forestry",DataGHGI[ISO3],calc[[#This Row],[ISO3]])+SUMIFS(DataGHGI[MtCO2e],DataGHGI[Sector],"Agriculture",DataGHGI[ISO3],calc[[#This Row],[ISO3]]),""))</f>
        <v>-46.871342800000001</v>
      </c>
      <c r="W50" t="str">
        <f>IF(calc[[#This Row],[C5Value]]&lt;&gt;0,IF(calc[[#This Row],[C5Value]]&lt;calc[[#This Row],[C5Threshold]],"No","Yes"),"nd")</f>
        <v>No</v>
      </c>
      <c r="X50" s="60" t="str">
        <f>IF(AND(calc[[#This Row],[C1Outcome]]="NO",calc[[#This Row],[C2Outcome]]="NO"),IF(calc[[#This Row],[C3Outcome]]="YES","Profile5","Profile6"),IF(calc[[#This Row],[C3Outcome]]="No","Profile4",IF(calc[[#This Row],[C4Outcome]]="YES",IF(calc[[#This Row],[C5Outcome]]="YES","Profile1","Profile2"),"Profile3")))</f>
        <v>Profile2</v>
      </c>
      <c r="Y50" s="44" t="str">
        <f>IF(OR(calc[[#This Row],[C1Outcome]]="nd",calc[[#This Row],[C3Outcome]]="nd",calc[[#This Row],[C5Outcome]]="nd"),"",calc[[#This Row],[PROFILE_pre]])</f>
        <v>Profile2</v>
      </c>
      <c r="Z50" s="62">
        <f>SUMIFS(DataGHGFAO[LULUCF_MtCO2e],DataGHGFAO[ISO3],calc[[#This Row],[ISO3]])</f>
        <v>-57.691331299999995</v>
      </c>
      <c r="AA50" s="62">
        <f>SUMIFS(DataGHGFAO[Crop_MtCO2e],DataGHGFAO[ISO3],calc[[#This Row],[ISO3]])</f>
        <v>2.0020321999999986</v>
      </c>
      <c r="AB50" s="62">
        <f>SUMIFS(DataGHGFAO[Livestock_MtCO2e],DataGHGFAO[ISO3],calc[[#This Row],[ISO3]])</f>
        <v>8.8179563000000005</v>
      </c>
      <c r="AC50" s="62">
        <f>SUMIFS(DataGHGFAO[AFOLU_MtCO2e],DataGHGFAO[ISO3],calc[[#This Row],[ISO3]])</f>
        <v>-46.871342800000001</v>
      </c>
      <c r="AE50" s="3">
        <f>calc[[#This Row],[LULUCF]]/calc[[#This Row],[AFOLU]]</f>
        <v>1.2308444318774667</v>
      </c>
      <c r="AF50" s="3">
        <f>calc[[#This Row],[Crops]]/calc[[#This Row],[AFOLU]]</f>
        <v>-4.271335277384028E-2</v>
      </c>
      <c r="AG50" s="3">
        <f>calc[[#This Row],[Livestock]]/calc[[#This Row],[AFOLU]]</f>
        <v>-0.18813107910362661</v>
      </c>
      <c r="AH50">
        <f>SUM(AE50:AG50)</f>
        <v>0.99999999999999978</v>
      </c>
    </row>
    <row r="51" spans="1:34">
      <c r="A51" t="s">
        <v>89</v>
      </c>
      <c r="B51" t="s">
        <v>90</v>
      </c>
      <c r="C51" t="str">
        <f>INDEX(SelectionMethod[],MATCH("x",SelectionMethod[Selection],0),2)</f>
        <v>FABLEBrief</v>
      </c>
      <c r="D51" t="str">
        <f>IF(calc[[#This Row],[Method]]="FABLEBrief",INDEX(Method_FABLEBrief[],MATCH("Totalkcal",Method_FABLEBrief[Criteria],0),3),IF(calc[[#This Row],[Method]]="Test",INDEX(Method_Test[],MATCH("Totalkcal",Method_Test[Criteria],0),3),""))</f>
        <v>FAO</v>
      </c>
      <c r="E51">
        <f>IF(calc[[#This Row],[Method]]="FABLEBrief",INDEX(Method_FABLEBrief[],MATCH("Totalkcal",Method_FABLEBrief[Criteria],0),2),IF(calc[[#This Row],[Method]]="Test",INDEX(Method_Test[],MATCH("Totalkcal",Method_Test[Criteria],0),2),""))</f>
        <v>3000</v>
      </c>
      <c r="F51">
        <f>IF(calc[[#This Row],[C1Source]]="FAO",SUMIFS(DataFoodConso[Total Kcal],DataFoodConso[ISO3],calc[[#This Row],[ISO3]]),"")</f>
        <v>3340</v>
      </c>
      <c r="G51" t="str">
        <f>IF(calc[[#This Row],[C1Value]]&gt;0,IF(calc[[#This Row],[C1Value]]&lt;=calc[[#This Row],[C1Threshold]],"No","Yes"),"nd")</f>
        <v>Yes</v>
      </c>
      <c r="H51" t="str">
        <f>IF(calc[[#This Row],[Method]]="FABLEBrief",INDEX(Method_FABLEBrief[],MATCH("RedMeatkcal",Method_FABLEBrief[Criteria],0),3),IF(calc[[#This Row],[Method]]="Test",INDEX(Method_Test[],MATCH("RedMeatkcal",Method_Test[Criteria],0),3),""))</f>
        <v>FAO</v>
      </c>
      <c r="I51">
        <f>IF(calc[[#This Row],[Method]]="FABLEBrief",INDEX(Method_FABLEBrief[],MATCH("RedMeatkcal",Method_FABLEBrief[Criteria],0),2),IF(calc[[#This Row],[Method]]="Test",INDEX(Method_Test[],MATCH("RedMeatkcal",Method_Test[Criteria],0),2),""))</f>
        <v>60</v>
      </c>
      <c r="J51">
        <f>IF(calc[[#This Row],[C2Source]]="FAO",SUMIFS(DataFoodConso[Red Meat],DataFoodConso[ISO3],calc[[#This Row],[ISO3]]),"")</f>
        <v>429</v>
      </c>
      <c r="K51" t="str">
        <f>IF(AND(calc[[#This Row],[C2Value]]&gt;0,calc[[#This Row],[C2Value]]&lt;=calc[[#This Row],[C2Threshold]]),"No","Yes")</f>
        <v>Yes</v>
      </c>
      <c r="L51" t="str">
        <f>IF(calc[[#This Row],[Method]]="FABLEBrief",INDEX(Method_FABLEBrief[],MATCH("LandRemovalPotential",Method_FABLEBrief[Criteria],0),3),IF(calc[[#This Row],[Method]]="Test",INDEX(Method_Test[],MATCH("LandRemovalPotential",Method_Test[Criteria],0),3),""))</f>
        <v>RoeNoAgri</v>
      </c>
      <c r="M51" s="3">
        <f>IF(calc[[#This Row],[Method]]="FABLEBrief",INDEX(Method_FABLEBrief[],MATCH("LandRemovalPotential",Method_FABLEBrief[Criteria],0),2),IF(calc[[#This Row],[Method]]="Test",INDEX(Method_Test[],MATCH("LandRemovalPotential",Method_Test[Criteria],0),2),""))</f>
        <v>0.19550000000000001</v>
      </c>
      <c r="N51" s="3">
        <f>IF(AND(calc[[#This Row],[C3Source]]="RoeNoAgri",calc[[#This Row],[C4Source]]="FAO"),SUMIFS(DataShLandRemPot[FAOSh_noagri],DataShLandRemPot[ISO3],calc[[#This Row],[ISO3]]),IF(AND(calc[[#This Row],[C3Source]]="RoeAgri",calc[[#This Row],[C4Source]]="FAO"),SUMIFS(DataShLandRemPot[FAOSh_withagri],DataShLandRemPot[ISO3],calc[[#This Row],[ISO3]]),IF(AND(calc[[#This Row],[C3Source]]="RoeNoAgri",calc[[#This Row],[C4Source]]="GHGI"),SUMIFS(DataShLandRemPot[GHGISh_noagri],DataShLandRemPot[ISO3],calc[[#This Row],[ISO3]]),IF(AND(calc[[#This Row],[C3Source]]="RoeAgri",calc[[#This Row],[C4Source]]="GHGI"),SUMIFS(DataShLandRemPot[GHGISh_wagri],DataShLandRemPot[ISO3],calc[[#This Row],[ISO3]]),""))))</f>
        <v>3.9561840961456728E-2</v>
      </c>
      <c r="O51" t="str">
        <f>IF(calc[[#This Row],[C3Value]]&lt;&gt;0,IF(calc[[#This Row],[C3Value]]&gt;=calc[[#This Row],[C3Threshold]],"Yes","No"),"nd")</f>
        <v>No</v>
      </c>
      <c r="P51" t="str">
        <f>IF(calc[[#This Row],[Method]]="FABLEBrief",INDEX(Method_FABLEBrief[],MATCH("LULUCFnegative",Method_FABLEBrief[Criteria],0),3),IF(calc[[#This Row],[Method]]="Test",INDEX(Method_Test[],MATCH("LULUCFnegative",Method_Test[Criteria],0),3),""))</f>
        <v>FAO</v>
      </c>
      <c r="Q51" s="25">
        <f>IF(calc[[#This Row],[Method]]="FABLEBrief",INDEX(Method_FABLEBrief[],MATCH("LULUCFnegative",Method_FABLEBrief[Criteria],0),2),IF(calc[[#This Row],[Method]]="Test",INDEX(Method_Test[],MATCH("LULUCFnegative",Method_Test[Criteria],0),2),""))</f>
        <v>0</v>
      </c>
      <c r="R51" s="29">
        <f>IF(calc[[#This Row],[C4Source]]="FAO",SUMIFS(DataGHGFAO[LULUCF_MtCO2e],DataGHGFAO[ISO3],calc[[#This Row],[ISO3]]),IF(calc[[#This Row],[C4Source]]="GHGI",SUMIFS(DataGHGI[MtCO2e],DataGHGI[Sector],"Land-Use Change and Forestry",DataGHGI[ISO3],calc[[#This Row],[ISO3]]),""))</f>
        <v>-649.67753270000003</v>
      </c>
      <c r="S51" t="str">
        <f>IF(calc[[#This Row],[C4Value]]&lt;&gt;0,IF(calc[[#This Row],[C4Value]]&lt;calc[[#This Row],[C4Threshold]],"Yes","No"),"nd")</f>
        <v>Yes</v>
      </c>
      <c r="T51" t="str">
        <f>IF(calc[[#This Row],[Method]]="FABLEBrief",INDEX(Method_FABLEBrief[],MATCH("AFOLU",Method_FABLEBrief[Criteria],0),3),IF(calc[[#This Row],[Method]]="Test",INDEX(Method_Test[],MATCH("AFOLU",Method_Test[Criteria],0),3),""))</f>
        <v>FAO</v>
      </c>
      <c r="U51" s="25">
        <f>IF(calc[[#This Row],[Method]]="FABLEBrief",INDEX(Method_FABLEBrief[],MATCH("AFOLU",Method_FABLEBrief[Criteria],0),2),IF(calc[[#This Row],[Method]]="Test",INDEX(Method_Test[],MATCH("AFOLU",Method_Test[Criteria],0),2),""))</f>
        <v>0</v>
      </c>
      <c r="V51" s="25">
        <f>IF(calc[[#This Row],[C5Source]]="FAO",SUMIFS(DataGHGFAO[AFOLU_MtCO2e],DataGHGFAO[ISO3],calc[[#This Row],[ISO3]]),IF(calc[[#This Row],[C5Source]]="GHGI",SUMIFS(DataGHGI[MtCO2e],DataGHGI[Sector],"Land-Use Change and Forestry",DataGHGI[ISO3],calc[[#This Row],[ISO3]])+SUMIFS(DataGHGI[MtCO2e],DataGHGI[Sector],"Agriculture",DataGHGI[ISO3],calc[[#This Row],[ISO3]]),""))</f>
        <v>17.775981999999999</v>
      </c>
      <c r="W51" t="str">
        <f>IF(calc[[#This Row],[C5Value]]&lt;&gt;0,IF(calc[[#This Row],[C5Value]]&lt;calc[[#This Row],[C5Threshold]],"No","Yes"),"nd")</f>
        <v>Yes</v>
      </c>
      <c r="X51" s="60" t="str">
        <f>IF(AND(calc[[#This Row],[C1Outcome]]="NO",calc[[#This Row],[C2Outcome]]="NO"),IF(calc[[#This Row],[C3Outcome]]="YES","Profile5","Profile6"),IF(calc[[#This Row],[C3Outcome]]="No","Profile4",IF(calc[[#This Row],[C4Outcome]]="YES",IF(calc[[#This Row],[C5Outcome]]="YES","Profile1","Profile2"),"Profile3")))</f>
        <v>Profile4</v>
      </c>
      <c r="Y51" s="44" t="str">
        <f>IF(OR(calc[[#This Row],[C1Outcome]]="nd",calc[[#This Row],[C3Outcome]]="nd",calc[[#This Row],[C5Outcome]]="nd"),"",calc[[#This Row],[PROFILE_pre]])</f>
        <v>Profile4</v>
      </c>
      <c r="Z51" s="62">
        <f>SUMIFS(DataGHGFAO[LULUCF_MtCO2e],DataGHGFAO[ISO3],calc[[#This Row],[ISO3]])</f>
        <v>-649.67753270000003</v>
      </c>
      <c r="AA51" s="62">
        <f>SUMIFS(DataGHGFAO[Crop_MtCO2e],DataGHGFAO[ISO3],calc[[#This Row],[ISO3]])</f>
        <v>350.59782559999991</v>
      </c>
      <c r="AB51" s="62">
        <f>SUMIFS(DataGHGFAO[Livestock_MtCO2e],DataGHGFAO[ISO3],calc[[#This Row],[ISO3]])</f>
        <v>316.85568900000004</v>
      </c>
      <c r="AC51" s="62">
        <f>SUMIFS(DataGHGFAO[AFOLU_MtCO2e],DataGHGFAO[ISO3],calc[[#This Row],[ISO3]])</f>
        <v>17.775981999999999</v>
      </c>
    </row>
    <row r="52" spans="1:34">
      <c r="A52" t="s">
        <v>520</v>
      </c>
      <c r="B52" t="s">
        <v>521</v>
      </c>
      <c r="C52" t="str">
        <f>INDEX(SelectionMethod[],MATCH("x",SelectionMethod[Selection],0),2)</f>
        <v>FABLEBrief</v>
      </c>
      <c r="D52" t="str">
        <f>IF(calc[[#This Row],[Method]]="FABLEBrief",INDEX(Method_FABLEBrief[],MATCH("Totalkcal",Method_FABLEBrief[Criteria],0),3),IF(calc[[#This Row],[Method]]="Test",INDEX(Method_Test[],MATCH("Totalkcal",Method_Test[Criteria],0),3),""))</f>
        <v>FAO</v>
      </c>
      <c r="E52">
        <f>IF(calc[[#This Row],[Method]]="FABLEBrief",INDEX(Method_FABLEBrief[],MATCH("Totalkcal",Method_FABLEBrief[Criteria],0),2),IF(calc[[#This Row],[Method]]="Test",INDEX(Method_Test[],MATCH("Totalkcal",Method_Test[Criteria],0),2),""))</f>
        <v>3000</v>
      </c>
      <c r="F52">
        <f>IF(calc[[#This Row],[C1Source]]="FAO",SUMIFS(DataFoodConso[Total Kcal],DataFoodConso[ISO3],calc[[#This Row],[ISO3]]),"")</f>
        <v>0</v>
      </c>
      <c r="G52" t="str">
        <f>IF(calc[[#This Row],[C1Value]]&gt;0,IF(calc[[#This Row],[C1Value]]&lt;=calc[[#This Row],[C1Threshold]],"No","Yes"),"nd")</f>
        <v>nd</v>
      </c>
      <c r="H52" t="str">
        <f>IF(calc[[#This Row],[Method]]="FABLEBrief",INDEX(Method_FABLEBrief[],MATCH("RedMeatkcal",Method_FABLEBrief[Criteria],0),3),IF(calc[[#This Row],[Method]]="Test",INDEX(Method_Test[],MATCH("RedMeatkcal",Method_Test[Criteria],0),3),""))</f>
        <v>FAO</v>
      </c>
      <c r="I52">
        <f>IF(calc[[#This Row],[Method]]="FABLEBrief",INDEX(Method_FABLEBrief[],MATCH("RedMeatkcal",Method_FABLEBrief[Criteria],0),2),IF(calc[[#This Row],[Method]]="Test",INDEX(Method_Test[],MATCH("RedMeatkcal",Method_Test[Criteria],0),2),""))</f>
        <v>60</v>
      </c>
      <c r="J52">
        <f>IF(calc[[#This Row],[C2Source]]="FAO",SUMIFS(DataFoodConso[Red Meat],DataFoodConso[ISO3],calc[[#This Row],[ISO3]]),"")</f>
        <v>0</v>
      </c>
      <c r="K52" t="str">
        <f>IF(AND(calc[[#This Row],[C2Value]]&gt;0,calc[[#This Row],[C2Value]]&lt;=calc[[#This Row],[C2Threshold]]),"No","Yes")</f>
        <v>Yes</v>
      </c>
      <c r="L52" t="str">
        <f>IF(calc[[#This Row],[Method]]="FABLEBrief",INDEX(Method_FABLEBrief[],MATCH("LandRemovalPotential",Method_FABLEBrief[Criteria],0),3),IF(calc[[#This Row],[Method]]="Test",INDEX(Method_Test[],MATCH("LandRemovalPotential",Method_Test[Criteria],0),3),""))</f>
        <v>RoeNoAgri</v>
      </c>
      <c r="M52" s="3">
        <f>IF(calc[[#This Row],[Method]]="FABLEBrief",INDEX(Method_FABLEBrief[],MATCH("LandRemovalPotential",Method_FABLEBrief[Criteria],0),2),IF(calc[[#This Row],[Method]]="Test",INDEX(Method_Test[],MATCH("LandRemovalPotential",Method_Test[Criteria],0),2),""))</f>
        <v>0.19550000000000001</v>
      </c>
      <c r="N52" s="3">
        <f>IF(AND(calc[[#This Row],[C3Source]]="RoeNoAgri",calc[[#This Row],[C4Source]]="FAO"),SUMIFS(DataShLandRemPot[FAOSh_noagri],DataShLandRemPot[ISO3],calc[[#This Row],[ISO3]]),IF(AND(calc[[#This Row],[C3Source]]="RoeAgri",calc[[#This Row],[C4Source]]="FAO"),SUMIFS(DataShLandRemPot[FAOSh_withagri],DataShLandRemPot[ISO3],calc[[#This Row],[ISO3]]),IF(AND(calc[[#This Row],[C3Source]]="RoeNoAgri",calc[[#This Row],[C4Source]]="GHGI"),SUMIFS(DataShLandRemPot[GHGISh_noagri],DataShLandRemPot[ISO3],calc[[#This Row],[ISO3]]),IF(AND(calc[[#This Row],[C3Source]]="RoeAgri",calc[[#This Row],[C4Source]]="GHGI"),SUMIFS(DataShLandRemPot[GHGISh_wagri],DataShLandRemPot[ISO3],calc[[#This Row],[ISO3]]),""))))</f>
        <v>0</v>
      </c>
      <c r="O52" t="str">
        <f>IF(calc[[#This Row],[C3Value]]&lt;&gt;0,IF(calc[[#This Row],[C3Value]]&gt;=calc[[#This Row],[C3Threshold]],"Yes","No"),"nd")</f>
        <v>nd</v>
      </c>
      <c r="P52" t="str">
        <f>IF(calc[[#This Row],[Method]]="FABLEBrief",INDEX(Method_FABLEBrief[],MATCH("LULUCFnegative",Method_FABLEBrief[Criteria],0),3),IF(calc[[#This Row],[Method]]="Test",INDEX(Method_Test[],MATCH("LULUCFnegative",Method_Test[Criteria],0),3),""))</f>
        <v>FAO</v>
      </c>
      <c r="Q52" s="25">
        <f>IF(calc[[#This Row],[Method]]="FABLEBrief",INDEX(Method_FABLEBrief[],MATCH("LULUCFnegative",Method_FABLEBrief[Criteria],0),2),IF(calc[[#This Row],[Method]]="Test",INDEX(Method_Test[],MATCH("LULUCFnegative",Method_Test[Criteria],0),2),""))</f>
        <v>0</v>
      </c>
      <c r="R52" s="29">
        <f>IF(calc[[#This Row],[C4Source]]="FAO",SUMIFS(DataGHGFAO[LULUCF_MtCO2e],DataGHGFAO[ISO3],calc[[#This Row],[ISO3]]),IF(calc[[#This Row],[C4Source]]="GHGI",SUMIFS(DataGHGI[MtCO2e],DataGHGI[Sector],"Land-Use Change and Forestry",DataGHGI[ISO3],calc[[#This Row],[ISO3]]),""))</f>
        <v>0</v>
      </c>
      <c r="S52" t="str">
        <f>IF(calc[[#This Row],[C4Value]]&lt;&gt;0,IF(calc[[#This Row],[C4Value]]&lt;calc[[#This Row],[C4Threshold]],"Yes","No"),"nd")</f>
        <v>nd</v>
      </c>
      <c r="T52" t="str">
        <f>IF(calc[[#This Row],[Method]]="FABLEBrief",INDEX(Method_FABLEBrief[],MATCH("AFOLU",Method_FABLEBrief[Criteria],0),3),IF(calc[[#This Row],[Method]]="Test",INDEX(Method_Test[],MATCH("AFOLU",Method_Test[Criteria],0),3),""))</f>
        <v>FAO</v>
      </c>
      <c r="U52" s="25">
        <f>IF(calc[[#This Row],[Method]]="FABLEBrief",INDEX(Method_FABLEBrief[],MATCH("AFOLU",Method_FABLEBrief[Criteria],0),2),IF(calc[[#This Row],[Method]]="Test",INDEX(Method_Test[],MATCH("AFOLU",Method_Test[Criteria],0),2),""))</f>
        <v>0</v>
      </c>
      <c r="V52" s="25">
        <f>IF(calc[[#This Row],[C5Source]]="FAO",SUMIFS(DataGHGFAO[AFOLU_MtCO2e],DataGHGFAO[ISO3],calc[[#This Row],[ISO3]]),IF(calc[[#This Row],[C5Source]]="GHGI",SUMIFS(DataGHGI[MtCO2e],DataGHGI[Sector],"Land-Use Change and Forestry",DataGHGI[ISO3],calc[[#This Row],[ISO3]])+SUMIFS(DataGHGI[MtCO2e],DataGHGI[Sector],"Agriculture",DataGHGI[ISO3],calc[[#This Row],[ISO3]]),""))</f>
        <v>0</v>
      </c>
      <c r="W52" t="str">
        <f>IF(calc[[#This Row],[C5Value]]&lt;&gt;0,IF(calc[[#This Row],[C5Value]]&lt;calc[[#This Row],[C5Threshold]],"No","Yes"),"nd")</f>
        <v>nd</v>
      </c>
      <c r="X52" s="60" t="str">
        <f>IF(AND(calc[[#This Row],[C1Outcome]]="NO",calc[[#This Row],[C2Outcome]]="NO"),IF(calc[[#This Row],[C3Outcome]]="YES","Profile5","Profile6"),IF(calc[[#This Row],[C3Outcome]]="No","Profile4",IF(calc[[#This Row],[C4Outcome]]="YES",IF(calc[[#This Row],[C5Outcome]]="YES","Profile1","Profile2"),"Profile3")))</f>
        <v>Profile3</v>
      </c>
      <c r="Y52" s="44" t="str">
        <f>IF(OR(calc[[#This Row],[C1Outcome]]="nd",calc[[#This Row],[C3Outcome]]="nd",calc[[#This Row],[C5Outcome]]="nd"),"",calc[[#This Row],[PROFILE_pre]])</f>
        <v/>
      </c>
      <c r="Z52" s="62">
        <f>SUMIFS(DataGHGFAO[LULUCF_MtCO2e],DataGHGFAO[ISO3],calc[[#This Row],[ISO3]])</f>
        <v>0</v>
      </c>
      <c r="AA52" s="62">
        <f>SUMIFS(DataGHGFAO[Crop_MtCO2e],DataGHGFAO[ISO3],calc[[#This Row],[ISO3]])</f>
        <v>0</v>
      </c>
      <c r="AB52" s="62">
        <f>SUMIFS(DataGHGFAO[Livestock_MtCO2e],DataGHGFAO[ISO3],calc[[#This Row],[ISO3]])</f>
        <v>0</v>
      </c>
      <c r="AC52" s="62">
        <f>SUMIFS(DataGHGFAO[AFOLU_MtCO2e],DataGHGFAO[ISO3],calc[[#This Row],[ISO3]])</f>
        <v>0</v>
      </c>
    </row>
    <row r="53" spans="1:34">
      <c r="A53" t="s">
        <v>522</v>
      </c>
      <c r="B53" t="s">
        <v>523</v>
      </c>
      <c r="C53" t="str">
        <f>INDEX(SelectionMethod[],MATCH("x",SelectionMethod[Selection],0),2)</f>
        <v>FABLEBrief</v>
      </c>
      <c r="D53" t="str">
        <f>IF(calc[[#This Row],[Method]]="FABLEBrief",INDEX(Method_FABLEBrief[],MATCH("Totalkcal",Method_FABLEBrief[Criteria],0),3),IF(calc[[#This Row],[Method]]="Test",INDEX(Method_Test[],MATCH("Totalkcal",Method_Test[Criteria],0),3),""))</f>
        <v>FAO</v>
      </c>
      <c r="E53">
        <f>IF(calc[[#This Row],[Method]]="FABLEBrief",INDEX(Method_FABLEBrief[],MATCH("Totalkcal",Method_FABLEBrief[Criteria],0),2),IF(calc[[#This Row],[Method]]="Test",INDEX(Method_Test[],MATCH("Totalkcal",Method_Test[Criteria],0),2),""))</f>
        <v>3000</v>
      </c>
      <c r="F53">
        <f>IF(calc[[#This Row],[C1Source]]="FAO",SUMIFS(DataFoodConso[Total Kcal],DataFoodConso[ISO3],calc[[#This Row],[ISO3]]),"")</f>
        <v>0</v>
      </c>
      <c r="G53" t="str">
        <f>IF(calc[[#This Row],[C1Value]]&gt;0,IF(calc[[#This Row],[C1Value]]&lt;=calc[[#This Row],[C1Threshold]],"No","Yes"),"nd")</f>
        <v>nd</v>
      </c>
      <c r="H53" t="str">
        <f>IF(calc[[#This Row],[Method]]="FABLEBrief",INDEX(Method_FABLEBrief[],MATCH("RedMeatkcal",Method_FABLEBrief[Criteria],0),3),IF(calc[[#This Row],[Method]]="Test",INDEX(Method_Test[],MATCH("RedMeatkcal",Method_Test[Criteria],0),3),""))</f>
        <v>FAO</v>
      </c>
      <c r="I53">
        <f>IF(calc[[#This Row],[Method]]="FABLEBrief",INDEX(Method_FABLEBrief[],MATCH("RedMeatkcal",Method_FABLEBrief[Criteria],0),2),IF(calc[[#This Row],[Method]]="Test",INDEX(Method_Test[],MATCH("RedMeatkcal",Method_Test[Criteria],0),2),""))</f>
        <v>60</v>
      </c>
      <c r="J53">
        <f>IF(calc[[#This Row],[C2Source]]="FAO",SUMIFS(DataFoodConso[Red Meat],DataFoodConso[ISO3],calc[[#This Row],[ISO3]]),"")</f>
        <v>0</v>
      </c>
      <c r="K53" s="41" t="str">
        <f>IF(AND(calc[[#This Row],[C2Value]]&gt;0,calc[[#This Row],[C2Value]]&lt;=calc[[#This Row],[C2Threshold]]),"No","Yes")</f>
        <v>Yes</v>
      </c>
      <c r="L53" t="str">
        <f>IF(calc[[#This Row],[Method]]="FABLEBrief",INDEX(Method_FABLEBrief[],MATCH("LandRemovalPotential",Method_FABLEBrief[Criteria],0),3),IF(calc[[#This Row],[Method]]="Test",INDEX(Method_Test[],MATCH("LandRemovalPotential",Method_Test[Criteria],0),3),""))</f>
        <v>RoeNoAgri</v>
      </c>
      <c r="M53" s="3">
        <f>IF(calc[[#This Row],[Method]]="FABLEBrief",INDEX(Method_FABLEBrief[],MATCH("LandRemovalPotential",Method_FABLEBrief[Criteria],0),2),IF(calc[[#This Row],[Method]]="Test",INDEX(Method_Test[],MATCH("LandRemovalPotential",Method_Test[Criteria],0),2),""))</f>
        <v>0.19550000000000001</v>
      </c>
      <c r="N53" s="3">
        <f>IF(AND(calc[[#This Row],[C3Source]]="RoeNoAgri",calc[[#This Row],[C4Source]]="FAO"),SUMIFS(DataShLandRemPot[FAOSh_noagri],DataShLandRemPot[ISO3],calc[[#This Row],[ISO3]]),IF(AND(calc[[#This Row],[C3Source]]="RoeAgri",calc[[#This Row],[C4Source]]="FAO"),SUMIFS(DataShLandRemPot[FAOSh_withagri],DataShLandRemPot[ISO3],calc[[#This Row],[ISO3]]),IF(AND(calc[[#This Row],[C3Source]]="RoeNoAgri",calc[[#This Row],[C4Source]]="GHGI"),SUMIFS(DataShLandRemPot[GHGISh_noagri],DataShLandRemPot[ISO3],calc[[#This Row],[ISO3]]),IF(AND(calc[[#This Row],[C3Source]]="RoeAgri",calc[[#This Row],[C4Source]]="GHGI"),SUMIFS(DataShLandRemPot[GHGISh_wagri],DataShLandRemPot[ISO3],calc[[#This Row],[ISO3]]),""))))</f>
        <v>0</v>
      </c>
      <c r="O53" t="str">
        <f>IF(calc[[#This Row],[C3Value]]&lt;&gt;0,IF(calc[[#This Row],[C3Value]]&gt;=calc[[#This Row],[C3Threshold]],"Yes","No"),"nd")</f>
        <v>nd</v>
      </c>
      <c r="P53" t="str">
        <f>IF(calc[[#This Row],[Method]]="FABLEBrief",INDEX(Method_FABLEBrief[],MATCH("LULUCFnegative",Method_FABLEBrief[Criteria],0),3),IF(calc[[#This Row],[Method]]="Test",INDEX(Method_Test[],MATCH("LULUCFnegative",Method_Test[Criteria],0),3),""))</f>
        <v>FAO</v>
      </c>
      <c r="Q53" s="25">
        <f>IF(calc[[#This Row],[Method]]="FABLEBrief",INDEX(Method_FABLEBrief[],MATCH("LULUCFnegative",Method_FABLEBrief[Criteria],0),2),IF(calc[[#This Row],[Method]]="Test",INDEX(Method_Test[],MATCH("LULUCFnegative",Method_Test[Criteria],0),2),""))</f>
        <v>0</v>
      </c>
      <c r="R53" s="29">
        <f>IF(calc[[#This Row],[C4Source]]="FAO",SUMIFS(DataGHGFAO[LULUCF_MtCO2e],DataGHGFAO[ISO3],calc[[#This Row],[ISO3]]),IF(calc[[#This Row],[C4Source]]="GHGI",SUMIFS(DataGHGI[MtCO2e],DataGHGI[Sector],"Land-Use Change and Forestry",DataGHGI[ISO3],calc[[#This Row],[ISO3]]),""))</f>
        <v>0</v>
      </c>
      <c r="S53" t="str">
        <f>IF(calc[[#This Row],[C4Value]]&lt;&gt;0,IF(calc[[#This Row],[C4Value]]&lt;calc[[#This Row],[C4Threshold]],"Yes","No"),"nd")</f>
        <v>nd</v>
      </c>
      <c r="T53" t="str">
        <f>IF(calc[[#This Row],[Method]]="FABLEBrief",INDEX(Method_FABLEBrief[],MATCH("AFOLU",Method_FABLEBrief[Criteria],0),3),IF(calc[[#This Row],[Method]]="Test",INDEX(Method_Test[],MATCH("AFOLU",Method_Test[Criteria],0),3),""))</f>
        <v>FAO</v>
      </c>
      <c r="U53" s="25">
        <f>IF(calc[[#This Row],[Method]]="FABLEBrief",INDEX(Method_FABLEBrief[],MATCH("AFOLU",Method_FABLEBrief[Criteria],0),2),IF(calc[[#This Row],[Method]]="Test",INDEX(Method_Test[],MATCH("AFOLU",Method_Test[Criteria],0),2),""))</f>
        <v>0</v>
      </c>
      <c r="V53" s="25">
        <f>IF(calc[[#This Row],[C5Source]]="FAO",SUMIFS(DataGHGFAO[AFOLU_MtCO2e],DataGHGFAO[ISO3],calc[[#This Row],[ISO3]]),IF(calc[[#This Row],[C5Source]]="GHGI",SUMIFS(DataGHGI[MtCO2e],DataGHGI[Sector],"Land-Use Change and Forestry",DataGHGI[ISO3],calc[[#This Row],[ISO3]])+SUMIFS(DataGHGI[MtCO2e],DataGHGI[Sector],"Agriculture",DataGHGI[ISO3],calc[[#This Row],[ISO3]]),""))</f>
        <v>0</v>
      </c>
      <c r="W53" t="str">
        <f>IF(calc[[#This Row],[C5Value]]&lt;&gt;0,IF(calc[[#This Row],[C5Value]]&lt;calc[[#This Row],[C5Threshold]],"No","Yes"),"nd")</f>
        <v>nd</v>
      </c>
      <c r="X53" s="60" t="str">
        <f>IF(AND(calc[[#This Row],[C1Outcome]]="NO",calc[[#This Row],[C2Outcome]]="NO"),IF(calc[[#This Row],[C3Outcome]]="YES","Profile5","Profile6"),IF(calc[[#This Row],[C3Outcome]]="No","Profile4",IF(calc[[#This Row],[C4Outcome]]="YES",IF(calc[[#This Row],[C5Outcome]]="YES","Profile1","Profile2"),"Profile3")))</f>
        <v>Profile3</v>
      </c>
      <c r="Y53" s="44" t="str">
        <f>IF(OR(calc[[#This Row],[C1Outcome]]="nd",calc[[#This Row],[C3Outcome]]="nd",calc[[#This Row],[C5Outcome]]="nd"),"",calc[[#This Row],[PROFILE_pre]])</f>
        <v/>
      </c>
      <c r="Z53" s="62">
        <f>SUMIFS(DataGHGFAO[LULUCF_MtCO2e],DataGHGFAO[ISO3],calc[[#This Row],[ISO3]])</f>
        <v>0</v>
      </c>
      <c r="AA53" s="62">
        <f>SUMIFS(DataGHGFAO[Crop_MtCO2e],DataGHGFAO[ISO3],calc[[#This Row],[ISO3]])</f>
        <v>0</v>
      </c>
      <c r="AB53" s="62">
        <f>SUMIFS(DataGHGFAO[Livestock_MtCO2e],DataGHGFAO[ISO3],calc[[#This Row],[ISO3]])</f>
        <v>0</v>
      </c>
      <c r="AC53" s="62">
        <f>SUMIFS(DataGHGFAO[AFOLU_MtCO2e],DataGHGFAO[ISO3],calc[[#This Row],[ISO3]])</f>
        <v>0</v>
      </c>
    </row>
    <row r="54" spans="1:34">
      <c r="A54" t="s">
        <v>241</v>
      </c>
      <c r="B54" t="s">
        <v>242</v>
      </c>
      <c r="C54" t="str">
        <f>INDEX(SelectionMethod[],MATCH("x",SelectionMethod[Selection],0),2)</f>
        <v>FABLEBrief</v>
      </c>
      <c r="D54" t="str">
        <f>IF(calc[[#This Row],[Method]]="FABLEBrief",INDEX(Method_FABLEBrief[],MATCH("Totalkcal",Method_FABLEBrief[Criteria],0),3),IF(calc[[#This Row],[Method]]="Test",INDEX(Method_Test[],MATCH("Totalkcal",Method_Test[Criteria],0),3),""))</f>
        <v>FAO</v>
      </c>
      <c r="E54">
        <f>IF(calc[[#This Row],[Method]]="FABLEBrief",INDEX(Method_FABLEBrief[],MATCH("Totalkcal",Method_FABLEBrief[Criteria],0),2),IF(calc[[#This Row],[Method]]="Test",INDEX(Method_Test[],MATCH("Totalkcal",Method_Test[Criteria],0),2),""))</f>
        <v>3000</v>
      </c>
      <c r="F54">
        <f>IF(calc[[#This Row],[C1Source]]="FAO",SUMIFS(DataFoodConso[Total Kcal],DataFoodConso[ISO3],calc[[#This Row],[ISO3]]),"")</f>
        <v>2992</v>
      </c>
      <c r="G54" t="str">
        <f>IF(calc[[#This Row],[C1Value]]&gt;0,IF(calc[[#This Row],[C1Value]]&lt;=calc[[#This Row],[C1Threshold]],"No","Yes"),"nd")</f>
        <v>No</v>
      </c>
      <c r="H54" t="str">
        <f>IF(calc[[#This Row],[Method]]="FABLEBrief",INDEX(Method_FABLEBrief[],MATCH("RedMeatkcal",Method_FABLEBrief[Criteria],0),3),IF(calc[[#This Row],[Method]]="Test",INDEX(Method_Test[],MATCH("RedMeatkcal",Method_Test[Criteria],0),3),""))</f>
        <v>FAO</v>
      </c>
      <c r="I54">
        <f>IF(calc[[#This Row],[Method]]="FABLEBrief",INDEX(Method_FABLEBrief[],MATCH("RedMeatkcal",Method_FABLEBrief[Criteria],0),2),IF(calc[[#This Row],[Method]]="Test",INDEX(Method_Test[],MATCH("RedMeatkcal",Method_Test[Criteria],0),2),""))</f>
        <v>60</v>
      </c>
      <c r="J54">
        <f>IF(calc[[#This Row],[C2Source]]="FAO",SUMIFS(DataFoodConso[Red Meat],DataFoodConso[ISO3],calc[[#This Row],[ISO3]]),"")</f>
        <v>154</v>
      </c>
      <c r="K54" t="str">
        <f>IF(AND(calc[[#This Row],[C2Value]]&gt;0,calc[[#This Row],[C2Value]]&lt;=calc[[#This Row],[C2Threshold]]),"No","Yes")</f>
        <v>Yes</v>
      </c>
      <c r="L54" t="str">
        <f>IF(calc[[#This Row],[Method]]="FABLEBrief",INDEX(Method_FABLEBrief[],MATCH("LandRemovalPotential",Method_FABLEBrief[Criteria],0),3),IF(calc[[#This Row],[Method]]="Test",INDEX(Method_Test[],MATCH("LandRemovalPotential",Method_Test[Criteria],0),3),""))</f>
        <v>RoeNoAgri</v>
      </c>
      <c r="M54" s="3">
        <f>IF(calc[[#This Row],[Method]]="FABLEBrief",INDEX(Method_FABLEBrief[],MATCH("LandRemovalPotential",Method_FABLEBrief[Criteria],0),2),IF(calc[[#This Row],[Method]]="Test",INDEX(Method_Test[],MATCH("LandRemovalPotential",Method_Test[Criteria],0),2),""))</f>
        <v>0.19550000000000001</v>
      </c>
      <c r="N54" s="3">
        <f>IF(AND(calc[[#This Row],[C3Source]]="RoeNoAgri",calc[[#This Row],[C4Source]]="FAO"),SUMIFS(DataShLandRemPot[FAOSh_noagri],DataShLandRemPot[ISO3],calc[[#This Row],[ISO3]]),IF(AND(calc[[#This Row],[C3Source]]="RoeAgri",calc[[#This Row],[C4Source]]="FAO"),SUMIFS(DataShLandRemPot[FAOSh_withagri],DataShLandRemPot[ISO3],calc[[#This Row],[ISO3]]),IF(AND(calc[[#This Row],[C3Source]]="RoeNoAgri",calc[[#This Row],[C4Source]]="GHGI"),SUMIFS(DataShLandRemPot[GHGISh_noagri],DataShLandRemPot[ISO3],calc[[#This Row],[ISO3]]),IF(AND(calc[[#This Row],[C3Source]]="RoeAgri",calc[[#This Row],[C4Source]]="GHGI"),SUMIFS(DataShLandRemPot[GHGISh_wagri],DataShLandRemPot[ISO3],calc[[#This Row],[ISO3]]),""))))</f>
        <v>0.83616018319813235</v>
      </c>
      <c r="O54" t="str">
        <f>IF(calc[[#This Row],[C3Value]]&lt;&gt;0,IF(calc[[#This Row],[C3Value]]&gt;=calc[[#This Row],[C3Threshold]],"Yes","No"),"nd")</f>
        <v>Yes</v>
      </c>
      <c r="P54" t="str">
        <f>IF(calc[[#This Row],[Method]]="FABLEBrief",INDEX(Method_FABLEBrief[],MATCH("LULUCFnegative",Method_FABLEBrief[Criteria],0),3),IF(calc[[#This Row],[Method]]="Test",INDEX(Method_Test[],MATCH("LULUCFnegative",Method_Test[Criteria],0),3),""))</f>
        <v>FAO</v>
      </c>
      <c r="Q54" s="25">
        <f>IF(calc[[#This Row],[Method]]="FABLEBrief",INDEX(Method_FABLEBrief[],MATCH("LULUCFnegative",Method_FABLEBrief[Criteria],0),2),IF(calc[[#This Row],[Method]]="Test",INDEX(Method_Test[],MATCH("LULUCFnegative",Method_Test[Criteria],0),2),""))</f>
        <v>0</v>
      </c>
      <c r="R54" s="29">
        <f>IF(calc[[#This Row],[C4Source]]="FAO",SUMIFS(DataGHGFAO[LULUCF_MtCO2e],DataGHGFAO[ISO3],calc[[#This Row],[ISO3]]),IF(calc[[#This Row],[C4Source]]="GHGI",SUMIFS(DataGHGI[MtCO2e],DataGHGI[Sector],"Land-Use Change and Forestry",DataGHGI[ISO3],calc[[#This Row],[ISO3]]),""))</f>
        <v>83.186671199999992</v>
      </c>
      <c r="S54" t="str">
        <f>IF(calc[[#This Row],[C4Value]]&lt;&gt;0,IF(calc[[#This Row],[C4Value]]&lt;calc[[#This Row],[C4Threshold]],"Yes","No"),"nd")</f>
        <v>No</v>
      </c>
      <c r="T54" t="str">
        <f>IF(calc[[#This Row],[Method]]="FABLEBrief",INDEX(Method_FABLEBrief[],MATCH("AFOLU",Method_FABLEBrief[Criteria],0),3),IF(calc[[#This Row],[Method]]="Test",INDEX(Method_Test[],MATCH("AFOLU",Method_Test[Criteria],0),3),""))</f>
        <v>FAO</v>
      </c>
      <c r="U54" s="25">
        <f>IF(calc[[#This Row],[Method]]="FABLEBrief",INDEX(Method_FABLEBrief[],MATCH("AFOLU",Method_FABLEBrief[Criteria],0),2),IF(calc[[#This Row],[Method]]="Test",INDEX(Method_Test[],MATCH("AFOLU",Method_Test[Criteria],0),2),""))</f>
        <v>0</v>
      </c>
      <c r="V54" s="25">
        <f>IF(calc[[#This Row],[C5Source]]="FAO",SUMIFS(DataGHGFAO[AFOLU_MtCO2e],DataGHGFAO[ISO3],calc[[#This Row],[ISO3]]),IF(calc[[#This Row],[C5Source]]="GHGI",SUMIFS(DataGHGI[MtCO2e],DataGHGI[Sector],"Land-Use Change and Forestry",DataGHGI[ISO3],calc[[#This Row],[ISO3]])+SUMIFS(DataGHGI[MtCO2e],DataGHGI[Sector],"Agriculture",DataGHGI[ISO3],calc[[#This Row],[ISO3]]),""))</f>
        <v>151.73064890000001</v>
      </c>
      <c r="W54" t="str">
        <f>IF(calc[[#This Row],[C5Value]]&lt;&gt;0,IF(calc[[#This Row],[C5Value]]&lt;calc[[#This Row],[C5Threshold]],"No","Yes"),"nd")</f>
        <v>Yes</v>
      </c>
      <c r="X54" s="60" t="str">
        <f>IF(AND(calc[[#This Row],[C1Outcome]]="NO",calc[[#This Row],[C2Outcome]]="NO"),IF(calc[[#This Row],[C3Outcome]]="YES","Profile5","Profile6"),IF(calc[[#This Row],[C3Outcome]]="No","Profile4",IF(calc[[#This Row],[C4Outcome]]="YES",IF(calc[[#This Row],[C5Outcome]]="YES","Profile1","Profile2"),"Profile3")))</f>
        <v>Profile3</v>
      </c>
      <c r="Y54" s="44" t="str">
        <f>IF(OR(calc[[#This Row],[C1Outcome]]="nd",calc[[#This Row],[C3Outcome]]="nd",calc[[#This Row],[C5Outcome]]="nd"),"",calc[[#This Row],[PROFILE_pre]])</f>
        <v>Profile3</v>
      </c>
      <c r="Z54" s="62">
        <f>SUMIFS(DataGHGFAO[LULUCF_MtCO2e],DataGHGFAO[ISO3],calc[[#This Row],[ISO3]])</f>
        <v>83.186671199999992</v>
      </c>
      <c r="AA54" s="62">
        <f>SUMIFS(DataGHGFAO[Crop_MtCO2e],DataGHGFAO[ISO3],calc[[#This Row],[ISO3]])</f>
        <v>7.889134300000002</v>
      </c>
      <c r="AB54" s="62">
        <f>SUMIFS(DataGHGFAO[Livestock_MtCO2e],DataGHGFAO[ISO3],calc[[#This Row],[ISO3]])</f>
        <v>60.654843399999997</v>
      </c>
      <c r="AC54" s="62">
        <f>SUMIFS(DataGHGFAO[AFOLU_MtCO2e],DataGHGFAO[ISO3],calc[[#This Row],[ISO3]])</f>
        <v>151.73064890000001</v>
      </c>
    </row>
    <row r="55" spans="1:34">
      <c r="A55" t="s">
        <v>317</v>
      </c>
      <c r="B55" t="s">
        <v>318</v>
      </c>
      <c r="C55" t="str">
        <f>INDEX(SelectionMethod[],MATCH("x",SelectionMethod[Selection],0),2)</f>
        <v>FABLEBrief</v>
      </c>
      <c r="D55" t="str">
        <f>IF(calc[[#This Row],[Method]]="FABLEBrief",INDEX(Method_FABLEBrief[],MATCH("Totalkcal",Method_FABLEBrief[Criteria],0),3),IF(calc[[#This Row],[Method]]="Test",INDEX(Method_Test[],MATCH("Totalkcal",Method_Test[Criteria],0),3),""))</f>
        <v>FAO</v>
      </c>
      <c r="E55">
        <f>IF(calc[[#This Row],[Method]]="FABLEBrief",INDEX(Method_FABLEBrief[],MATCH("Totalkcal",Method_FABLEBrief[Criteria],0),2),IF(calc[[#This Row],[Method]]="Test",INDEX(Method_Test[],MATCH("Totalkcal",Method_Test[Criteria],0),2),""))</f>
        <v>3000</v>
      </c>
      <c r="F55">
        <f>IF(calc[[#This Row],[C1Source]]="FAO",SUMIFS(DataFoodConso[Total Kcal],DataFoodConso[ISO3],calc[[#This Row],[ISO3]]),"")</f>
        <v>2285</v>
      </c>
      <c r="G55" t="str">
        <f>IF(calc[[#This Row],[C1Value]]&gt;0,IF(calc[[#This Row],[C1Value]]&lt;=calc[[#This Row],[C1Threshold]],"No","Yes"),"nd")</f>
        <v>No</v>
      </c>
      <c r="H55" t="str">
        <f>IF(calc[[#This Row],[Method]]="FABLEBrief",INDEX(Method_FABLEBrief[],MATCH("RedMeatkcal",Method_FABLEBrief[Criteria],0),3),IF(calc[[#This Row],[Method]]="Test",INDEX(Method_Test[],MATCH("RedMeatkcal",Method_Test[Criteria],0),3),""))</f>
        <v>FAO</v>
      </c>
      <c r="I55">
        <f>IF(calc[[#This Row],[Method]]="FABLEBrief",INDEX(Method_FABLEBrief[],MATCH("RedMeatkcal",Method_FABLEBrief[Criteria],0),2),IF(calc[[#This Row],[Method]]="Test",INDEX(Method_Test[],MATCH("RedMeatkcal",Method_Test[Criteria],0),2),""))</f>
        <v>60</v>
      </c>
      <c r="J55">
        <f>IF(calc[[#This Row],[C2Source]]="FAO",SUMIFS(DataFoodConso[Red Meat],DataFoodConso[ISO3],calc[[#This Row],[ISO3]]),"")</f>
        <v>14</v>
      </c>
      <c r="K55" s="41" t="str">
        <f>IF(AND(calc[[#This Row],[C2Value]]&gt;0,calc[[#This Row],[C2Value]]&lt;=calc[[#This Row],[C2Threshold]]),"No","Yes")</f>
        <v>No</v>
      </c>
      <c r="L55" t="str">
        <f>IF(calc[[#This Row],[Method]]="FABLEBrief",INDEX(Method_FABLEBrief[],MATCH("LandRemovalPotential",Method_FABLEBrief[Criteria],0),3),IF(calc[[#This Row],[Method]]="Test",INDEX(Method_Test[],MATCH("LandRemovalPotential",Method_Test[Criteria],0),3),""))</f>
        <v>RoeNoAgri</v>
      </c>
      <c r="M55" s="3">
        <f>IF(calc[[#This Row],[Method]]="FABLEBrief",INDEX(Method_FABLEBrief[],MATCH("LandRemovalPotential",Method_FABLEBrief[Criteria],0),2),IF(calc[[#This Row],[Method]]="Test",INDEX(Method_Test[],MATCH("LandRemovalPotential",Method_Test[Criteria],0),2),""))</f>
        <v>0.19550000000000001</v>
      </c>
      <c r="N55" s="3">
        <f>IF(AND(calc[[#This Row],[C3Source]]="RoeNoAgri",calc[[#This Row],[C4Source]]="FAO"),SUMIFS(DataShLandRemPot[FAOSh_noagri],DataShLandRemPot[ISO3],calc[[#This Row],[ISO3]]),IF(AND(calc[[#This Row],[C3Source]]="RoeAgri",calc[[#This Row],[C4Source]]="FAO"),SUMIFS(DataShLandRemPot[FAOSh_withagri],DataShLandRemPot[ISO3],calc[[#This Row],[ISO3]]),IF(AND(calc[[#This Row],[C3Source]]="RoeNoAgri",calc[[#This Row],[C4Source]]="GHGI"),SUMIFS(DataShLandRemPot[GHGISh_noagri],DataShLandRemPot[ISO3],calc[[#This Row],[ISO3]]),IF(AND(calc[[#This Row],[C3Source]]="RoeAgri",calc[[#This Row],[C4Source]]="GHGI"),SUMIFS(DataShLandRemPot[GHGISh_wagri],DataShLandRemPot[ISO3],calc[[#This Row],[ISO3]]),""))))</f>
        <v>6.8470930102608907E-2</v>
      </c>
      <c r="O55" t="str">
        <f>IF(calc[[#This Row],[C3Value]]&lt;&gt;0,IF(calc[[#This Row],[C3Value]]&gt;=calc[[#This Row],[C3Threshold]],"Yes","No"),"nd")</f>
        <v>No</v>
      </c>
      <c r="P55" t="str">
        <f>IF(calc[[#This Row],[Method]]="FABLEBrief",INDEX(Method_FABLEBrief[],MATCH("LULUCFnegative",Method_FABLEBrief[Criteria],0),3),IF(calc[[#This Row],[Method]]="Test",INDEX(Method_Test[],MATCH("LULUCFnegative",Method_Test[Criteria],0),3),""))</f>
        <v>FAO</v>
      </c>
      <c r="Q55" s="25">
        <f>IF(calc[[#This Row],[Method]]="FABLEBrief",INDEX(Method_FABLEBrief[],MATCH("LULUCFnegative",Method_FABLEBrief[Criteria],0),2),IF(calc[[#This Row],[Method]]="Test",INDEX(Method_Test[],MATCH("LULUCFnegative",Method_Test[Criteria],0),2),""))</f>
        <v>0</v>
      </c>
      <c r="R55" s="29">
        <f>IF(calc[[#This Row],[C4Source]]="FAO",SUMIFS(DataGHGFAO[LULUCF_MtCO2e],DataGHGFAO[ISO3],calc[[#This Row],[ISO3]]),IF(calc[[#This Row],[C4Source]]="GHGI",SUMIFS(DataGHGI[MtCO2e],DataGHGI[Sector],"Land-Use Change and Forestry",DataGHGI[ISO3],calc[[#This Row],[ISO3]]),""))</f>
        <v>5.9963900000000001E-2</v>
      </c>
      <c r="S55" t="str">
        <f>IF(calc[[#This Row],[C4Value]]&lt;&gt;0,IF(calc[[#This Row],[C4Value]]&lt;calc[[#This Row],[C4Threshold]],"Yes","No"),"nd")</f>
        <v>No</v>
      </c>
      <c r="T55" t="str">
        <f>IF(calc[[#This Row],[Method]]="FABLEBrief",INDEX(Method_FABLEBrief[],MATCH("AFOLU",Method_FABLEBrief[Criteria],0),3),IF(calc[[#This Row],[Method]]="Test",INDEX(Method_Test[],MATCH("AFOLU",Method_Test[Criteria],0),3),""))</f>
        <v>FAO</v>
      </c>
      <c r="U55" s="25">
        <f>IF(calc[[#This Row],[Method]]="FABLEBrief",INDEX(Method_FABLEBrief[],MATCH("AFOLU",Method_FABLEBrief[Criteria],0),2),IF(calc[[#This Row],[Method]]="Test",INDEX(Method_Test[],MATCH("AFOLU",Method_Test[Criteria],0),2),""))</f>
        <v>0</v>
      </c>
      <c r="V55" s="25">
        <f>IF(calc[[#This Row],[C5Source]]="FAO",SUMIFS(DataGHGFAO[AFOLU_MtCO2e],DataGHGFAO[ISO3],calc[[#This Row],[ISO3]]),IF(calc[[#This Row],[C5Source]]="GHGI",SUMIFS(DataGHGI[MtCO2e],DataGHGI[Sector],"Land-Use Change and Forestry",DataGHGI[ISO3],calc[[#This Row],[ISO3]])+SUMIFS(DataGHGI[MtCO2e],DataGHGI[Sector],"Agriculture",DataGHGI[ISO3],calc[[#This Row],[ISO3]]),""))</f>
        <v>0.39543579999999995</v>
      </c>
      <c r="W55" t="str">
        <f>IF(calc[[#This Row],[C5Value]]&lt;&gt;0,IF(calc[[#This Row],[C5Value]]&lt;calc[[#This Row],[C5Threshold]],"No","Yes"),"nd")</f>
        <v>Yes</v>
      </c>
      <c r="X55" s="60" t="str">
        <f>IF(AND(calc[[#This Row],[C1Outcome]]="NO",calc[[#This Row],[C2Outcome]]="NO"),IF(calc[[#This Row],[C3Outcome]]="YES","Profile5","Profile6"),IF(calc[[#This Row],[C3Outcome]]="No","Profile4",IF(calc[[#This Row],[C4Outcome]]="YES",IF(calc[[#This Row],[C5Outcome]]="YES","Profile1","Profile2"),"Profile3")))</f>
        <v>Profile6</v>
      </c>
      <c r="Y55" s="44" t="str">
        <f>IF(OR(calc[[#This Row],[C1Outcome]]="nd",calc[[#This Row],[C3Outcome]]="nd",calc[[#This Row],[C5Outcome]]="nd"),"",calc[[#This Row],[PROFILE_pre]])</f>
        <v>Profile6</v>
      </c>
      <c r="Z55" s="62">
        <f>SUMIFS(DataGHGFAO[LULUCF_MtCO2e],DataGHGFAO[ISO3],calc[[#This Row],[ISO3]])</f>
        <v>5.9963900000000001E-2</v>
      </c>
      <c r="AA55" s="62">
        <f>SUMIFS(DataGHGFAO[Crop_MtCO2e],DataGHGFAO[ISO3],calc[[#This Row],[ISO3]])</f>
        <v>0.22528669999999998</v>
      </c>
      <c r="AB55" s="62">
        <f>SUMIFS(DataGHGFAO[Livestock_MtCO2e],DataGHGFAO[ISO3],calc[[#This Row],[ISO3]])</f>
        <v>0.11018510000000001</v>
      </c>
      <c r="AC55" s="62">
        <f>SUMIFS(DataGHGFAO[AFOLU_MtCO2e],DataGHGFAO[ISO3],calc[[#This Row],[ISO3]])</f>
        <v>0.39543579999999995</v>
      </c>
    </row>
    <row r="56" spans="1:34">
      <c r="A56" t="s">
        <v>73</v>
      </c>
      <c r="B56" t="s">
        <v>524</v>
      </c>
      <c r="C56" t="str">
        <f>INDEX(SelectionMethod[],MATCH("x",SelectionMethod[Selection],0),2)</f>
        <v>FABLEBrief</v>
      </c>
      <c r="D56" t="str">
        <f>IF(calc[[#This Row],[Method]]="FABLEBrief",INDEX(Method_FABLEBrief[],MATCH("Totalkcal",Method_FABLEBrief[Criteria],0),3),IF(calc[[#This Row],[Method]]="Test",INDEX(Method_Test[],MATCH("Totalkcal",Method_Test[Criteria],0),3),""))</f>
        <v>FAO</v>
      </c>
      <c r="E56">
        <f>IF(calc[[#This Row],[Method]]="FABLEBrief",INDEX(Method_FABLEBrief[],MATCH("Totalkcal",Method_FABLEBrief[Criteria],0),2),IF(calc[[#This Row],[Method]]="Test",INDEX(Method_Test[],MATCH("Totalkcal",Method_Test[Criteria],0),2),""))</f>
        <v>3000</v>
      </c>
      <c r="F56">
        <f>IF(calc[[#This Row],[C1Source]]="FAO",SUMIFS(DataFoodConso[Total Kcal],DataFoodConso[ISO3],calc[[#This Row],[ISO3]]),"")</f>
        <v>1913</v>
      </c>
      <c r="G56" t="str">
        <f>IF(calc[[#This Row],[C1Value]]&gt;0,IF(calc[[#This Row],[C1Value]]&lt;=calc[[#This Row],[C1Threshold]],"No","Yes"),"nd")</f>
        <v>No</v>
      </c>
      <c r="H56" t="str">
        <f>IF(calc[[#This Row],[Method]]="FABLEBrief",INDEX(Method_FABLEBrief[],MATCH("RedMeatkcal",Method_FABLEBrief[Criteria],0),3),IF(calc[[#This Row],[Method]]="Test",INDEX(Method_Test[],MATCH("RedMeatkcal",Method_Test[Criteria],0),3),""))</f>
        <v>FAO</v>
      </c>
      <c r="I56">
        <f>IF(calc[[#This Row],[Method]]="FABLEBrief",INDEX(Method_FABLEBrief[],MATCH("RedMeatkcal",Method_FABLEBrief[Criteria],0),2),IF(calc[[#This Row],[Method]]="Test",INDEX(Method_Test[],MATCH("RedMeatkcal",Method_Test[Criteria],0),2),""))</f>
        <v>60</v>
      </c>
      <c r="J56">
        <f>IF(calc[[#This Row],[C2Source]]="FAO",SUMIFS(DataFoodConso[Red Meat],DataFoodConso[ISO3],calc[[#This Row],[ISO3]]),"")</f>
        <v>7</v>
      </c>
      <c r="K56" s="41" t="str">
        <f>IF(AND(calc[[#This Row],[C2Value]]&gt;0,calc[[#This Row],[C2Value]]&lt;=calc[[#This Row],[C2Threshold]]),"No","Yes")</f>
        <v>No</v>
      </c>
      <c r="L56" t="str">
        <f>IF(calc[[#This Row],[Method]]="FABLEBrief",INDEX(Method_FABLEBrief[],MATCH("LandRemovalPotential",Method_FABLEBrief[Criteria],0),3),IF(calc[[#This Row],[Method]]="Test",INDEX(Method_Test[],MATCH("LandRemovalPotential",Method_Test[Criteria],0),3),""))</f>
        <v>RoeNoAgri</v>
      </c>
      <c r="M56" s="3">
        <f>IF(calc[[#This Row],[Method]]="FABLEBrief",INDEX(Method_FABLEBrief[],MATCH("LandRemovalPotential",Method_FABLEBrief[Criteria],0),2),IF(calc[[#This Row],[Method]]="Test",INDEX(Method_Test[],MATCH("LandRemovalPotential",Method_Test[Criteria],0),2),""))</f>
        <v>0.19550000000000001</v>
      </c>
      <c r="N56" s="3">
        <f>IF(AND(calc[[#This Row],[C3Source]]="RoeNoAgri",calc[[#This Row],[C4Source]]="FAO"),SUMIFS(DataShLandRemPot[FAOSh_noagri],DataShLandRemPot[ISO3],calc[[#This Row],[ISO3]]),IF(AND(calc[[#This Row],[C3Source]]="RoeAgri",calc[[#This Row],[C4Source]]="FAO"),SUMIFS(DataShLandRemPot[FAOSh_withagri],DataShLandRemPot[ISO3],calc[[#This Row],[ISO3]]),IF(AND(calc[[#This Row],[C3Source]]="RoeNoAgri",calc[[#This Row],[C4Source]]="GHGI"),SUMIFS(DataShLandRemPot[GHGISh_noagri],DataShLandRemPot[ISO3],calc[[#This Row],[ISO3]]),IF(AND(calc[[#This Row],[C3Source]]="RoeAgri",calc[[#This Row],[C4Source]]="GHGI"),SUMIFS(DataShLandRemPot[GHGISh_wagri],DataShLandRemPot[ISO3],calc[[#This Row],[ISO3]]),""))))</f>
        <v>3.0564499756452794</v>
      </c>
      <c r="O56" t="str">
        <f>IF(calc[[#This Row],[C3Value]]&lt;&gt;0,IF(calc[[#This Row],[C3Value]]&gt;=calc[[#This Row],[C3Threshold]],"Yes","No"),"nd")</f>
        <v>Yes</v>
      </c>
      <c r="P56" t="str">
        <f>IF(calc[[#This Row],[Method]]="FABLEBrief",INDEX(Method_FABLEBrief[],MATCH("LULUCFnegative",Method_FABLEBrief[Criteria],0),3),IF(calc[[#This Row],[Method]]="Test",INDEX(Method_Test[],MATCH("LULUCFnegative",Method_Test[Criteria],0),3),""))</f>
        <v>FAO</v>
      </c>
      <c r="Q56" s="25">
        <f>IF(calc[[#This Row],[Method]]="FABLEBrief",INDEX(Method_FABLEBrief[],MATCH("LULUCFnegative",Method_FABLEBrief[Criteria],0),2),IF(calc[[#This Row],[Method]]="Test",INDEX(Method_Test[],MATCH("LULUCFnegative",Method_Test[Criteria],0),2),""))</f>
        <v>0</v>
      </c>
      <c r="R56" s="29">
        <f>IF(calc[[#This Row],[C4Source]]="FAO",SUMIFS(DataGHGFAO[LULUCF_MtCO2e],DataGHGFAO[ISO3],calc[[#This Row],[ISO3]]),IF(calc[[#This Row],[C4Source]]="GHGI",SUMIFS(DataGHGI[MtCO2e],DataGHGI[Sector],"Land-Use Change and Forestry",DataGHGI[ISO3],calc[[#This Row],[ISO3]]),""))</f>
        <v>624.55784329999994</v>
      </c>
      <c r="S56" t="str">
        <f>IF(calc[[#This Row],[C4Value]]&lt;&gt;0,IF(calc[[#This Row],[C4Value]]&lt;calc[[#This Row],[C4Threshold]],"Yes","No"),"nd")</f>
        <v>No</v>
      </c>
      <c r="T56" t="str">
        <f>IF(calc[[#This Row],[Method]]="FABLEBrief",INDEX(Method_FABLEBrief[],MATCH("AFOLU",Method_FABLEBrief[Criteria],0),3),IF(calc[[#This Row],[Method]]="Test",INDEX(Method_Test[],MATCH("AFOLU",Method_Test[Criteria],0),3),""))</f>
        <v>FAO</v>
      </c>
      <c r="U56" s="25">
        <f>IF(calc[[#This Row],[Method]]="FABLEBrief",INDEX(Method_FABLEBrief[],MATCH("AFOLU",Method_FABLEBrief[Criteria],0),2),IF(calc[[#This Row],[Method]]="Test",INDEX(Method_Test[],MATCH("AFOLU",Method_Test[Criteria],0),2),""))</f>
        <v>0</v>
      </c>
      <c r="V56" s="25">
        <f>IF(calc[[#This Row],[C5Source]]="FAO",SUMIFS(DataGHGFAO[AFOLU_MtCO2e],DataGHGFAO[ISO3],calc[[#This Row],[ISO3]]),IF(calc[[#This Row],[C5Source]]="GHGI",SUMIFS(DataGHGI[MtCO2e],DataGHGI[Sector],"Land-Use Change and Forestry",DataGHGI[ISO3],calc[[#This Row],[ISO3]])+SUMIFS(DataGHGI[MtCO2e],DataGHGI[Sector],"Agriculture",DataGHGI[ISO3],calc[[#This Row],[ISO3]]),""))</f>
        <v>651.50647240000001</v>
      </c>
      <c r="W56" t="str">
        <f>IF(calc[[#This Row],[C5Value]]&lt;&gt;0,IF(calc[[#This Row],[C5Value]]&lt;calc[[#This Row],[C5Threshold]],"No","Yes"),"nd")</f>
        <v>Yes</v>
      </c>
      <c r="X56" s="60" t="str">
        <f>IF(AND(calc[[#This Row],[C1Outcome]]="NO",calc[[#This Row],[C2Outcome]]="NO"),IF(calc[[#This Row],[C3Outcome]]="YES","Profile5","Profile6"),IF(calc[[#This Row],[C3Outcome]]="No","Profile4",IF(calc[[#This Row],[C4Outcome]]="YES",IF(calc[[#This Row],[C5Outcome]]="YES","Profile1","Profile2"),"Profile3")))</f>
        <v>Profile5</v>
      </c>
      <c r="Y56" s="44" t="str">
        <f>IF(OR(calc[[#This Row],[C1Outcome]]="nd",calc[[#This Row],[C3Outcome]]="nd",calc[[#This Row],[C5Outcome]]="nd"),"",calc[[#This Row],[PROFILE_pre]])</f>
        <v>Profile5</v>
      </c>
      <c r="Z56" s="62">
        <f>SUMIFS(DataGHGFAO[LULUCF_MtCO2e],DataGHGFAO[ISO3],calc[[#This Row],[ISO3]])</f>
        <v>624.55784329999994</v>
      </c>
      <c r="AA56" s="62">
        <f>SUMIFS(DataGHGFAO[Crop_MtCO2e],DataGHGFAO[ISO3],calc[[#This Row],[ISO3]])</f>
        <v>23.879611899999997</v>
      </c>
      <c r="AB56" s="62">
        <f>SUMIFS(DataGHGFAO[Livestock_MtCO2e],DataGHGFAO[ISO3],calc[[#This Row],[ISO3]])</f>
        <v>3.0690172000000002</v>
      </c>
      <c r="AC56" s="62">
        <f>SUMIFS(DataGHGFAO[AFOLU_MtCO2e],DataGHGFAO[ISO3],calc[[#This Row],[ISO3]])</f>
        <v>651.50647240000001</v>
      </c>
    </row>
    <row r="57" spans="1:34">
      <c r="A57" t="s">
        <v>149</v>
      </c>
      <c r="B57" t="s">
        <v>525</v>
      </c>
      <c r="C57" t="str">
        <f>INDEX(SelectionMethod[],MATCH("x",SelectionMethod[Selection],0),2)</f>
        <v>FABLEBrief</v>
      </c>
      <c r="D57" t="str">
        <f>IF(calc[[#This Row],[Method]]="FABLEBrief",INDEX(Method_FABLEBrief[],MATCH("Totalkcal",Method_FABLEBrief[Criteria],0),3),IF(calc[[#This Row],[Method]]="Test",INDEX(Method_Test[],MATCH("Totalkcal",Method_Test[Criteria],0),3),""))</f>
        <v>FAO</v>
      </c>
      <c r="E57">
        <f>IF(calc[[#This Row],[Method]]="FABLEBrief",INDEX(Method_FABLEBrief[],MATCH("Totalkcal",Method_FABLEBrief[Criteria],0),2),IF(calc[[#This Row],[Method]]="Test",INDEX(Method_Test[],MATCH("Totalkcal",Method_Test[Criteria],0),2),""))</f>
        <v>3000</v>
      </c>
      <c r="F57">
        <f>IF(calc[[#This Row],[C1Source]]="FAO",SUMIFS(DataFoodConso[Total Kcal],DataFoodConso[ISO3],calc[[#This Row],[ISO3]]),"")</f>
        <v>2183</v>
      </c>
      <c r="G57" t="str">
        <f>IF(calc[[#This Row],[C1Value]]&gt;0,IF(calc[[#This Row],[C1Value]]&lt;=calc[[#This Row],[C1Threshold]],"No","Yes"),"nd")</f>
        <v>No</v>
      </c>
      <c r="H57" t="str">
        <f>IF(calc[[#This Row],[Method]]="FABLEBrief",INDEX(Method_FABLEBrief[],MATCH("RedMeatkcal",Method_FABLEBrief[Criteria],0),3),IF(calc[[#This Row],[Method]]="Test",INDEX(Method_Test[],MATCH("RedMeatkcal",Method_Test[Criteria],0),3),""))</f>
        <v>FAO</v>
      </c>
      <c r="I57">
        <f>IF(calc[[#This Row],[Method]]="FABLEBrief",INDEX(Method_FABLEBrief[],MATCH("RedMeatkcal",Method_FABLEBrief[Criteria],0),2),IF(calc[[#This Row],[Method]]="Test",INDEX(Method_Test[],MATCH("RedMeatkcal",Method_Test[Criteria],0),2),""))</f>
        <v>60</v>
      </c>
      <c r="J57">
        <f>IF(calc[[#This Row],[C2Source]]="FAO",SUMIFS(DataFoodConso[Red Meat],DataFoodConso[ISO3],calc[[#This Row],[ISO3]]),"")</f>
        <v>49</v>
      </c>
      <c r="K57" t="str">
        <f>IF(AND(calc[[#This Row],[C2Value]]&gt;0,calc[[#This Row],[C2Value]]&lt;=calc[[#This Row],[C2Threshold]]),"No","Yes")</f>
        <v>No</v>
      </c>
      <c r="L57" t="str">
        <f>IF(calc[[#This Row],[Method]]="FABLEBrief",INDEX(Method_FABLEBrief[],MATCH("LandRemovalPotential",Method_FABLEBrief[Criteria],0),3),IF(calc[[#This Row],[Method]]="Test",INDEX(Method_Test[],MATCH("LandRemovalPotential",Method_Test[Criteria],0),3),""))</f>
        <v>RoeNoAgri</v>
      </c>
      <c r="M57" s="3">
        <f>IF(calc[[#This Row],[Method]]="FABLEBrief",INDEX(Method_FABLEBrief[],MATCH("LandRemovalPotential",Method_FABLEBrief[Criteria],0),2),IF(calc[[#This Row],[Method]]="Test",INDEX(Method_Test[],MATCH("LandRemovalPotential",Method_Test[Criteria],0),2),""))</f>
        <v>0.19550000000000001</v>
      </c>
      <c r="N57" s="3">
        <f>IF(AND(calc[[#This Row],[C3Source]]="RoeNoAgri",calc[[#This Row],[C4Source]]="FAO"),SUMIFS(DataShLandRemPot[FAOSh_noagri],DataShLandRemPot[ISO3],calc[[#This Row],[ISO3]]),IF(AND(calc[[#This Row],[C3Source]]="RoeAgri",calc[[#This Row],[C4Source]]="FAO"),SUMIFS(DataShLandRemPot[FAOSh_withagri],DataShLandRemPot[ISO3],calc[[#This Row],[ISO3]]),IF(AND(calc[[#This Row],[C3Source]]="RoeNoAgri",calc[[#This Row],[C4Source]]="GHGI"),SUMIFS(DataShLandRemPot[GHGISh_noagri],DataShLandRemPot[ISO3],calc[[#This Row],[ISO3]]),IF(AND(calc[[#This Row],[C3Source]]="RoeAgri",calc[[#This Row],[C4Source]]="GHGI"),SUMIFS(DataShLandRemPot[GHGISh_wagri],DataShLandRemPot[ISO3],calc[[#This Row],[ISO3]]),""))))</f>
        <v>2.0024712052159654</v>
      </c>
      <c r="O57" t="str">
        <f>IF(calc[[#This Row],[C3Value]]&lt;&gt;0,IF(calc[[#This Row],[C3Value]]&gt;=calc[[#This Row],[C3Threshold]],"Yes","No"),"nd")</f>
        <v>Yes</v>
      </c>
      <c r="P57" t="str">
        <f>IF(calc[[#This Row],[Method]]="FABLEBrief",INDEX(Method_FABLEBrief[],MATCH("LULUCFnegative",Method_FABLEBrief[Criteria],0),3),IF(calc[[#This Row],[Method]]="Test",INDEX(Method_Test[],MATCH("LULUCFnegative",Method_Test[Criteria],0),3),""))</f>
        <v>FAO</v>
      </c>
      <c r="Q57" s="25">
        <f>IF(calc[[#This Row],[Method]]="FABLEBrief",INDEX(Method_FABLEBrief[],MATCH("LULUCFnegative",Method_FABLEBrief[Criteria],0),2),IF(calc[[#This Row],[Method]]="Test",INDEX(Method_Test[],MATCH("LULUCFnegative",Method_Test[Criteria],0),2),""))</f>
        <v>0</v>
      </c>
      <c r="R57" s="29">
        <f>IF(calc[[#This Row],[C4Source]]="FAO",SUMIFS(DataGHGFAO[LULUCF_MtCO2e],DataGHGFAO[ISO3],calc[[#This Row],[ISO3]]),IF(calc[[#This Row],[C4Source]]="GHGI",SUMIFS(DataGHGI[MtCO2e],DataGHGI[Sector],"Land-Use Change and Forestry",DataGHGI[ISO3],calc[[#This Row],[ISO3]]),""))</f>
        <v>10.870432000000001</v>
      </c>
      <c r="S57" t="str">
        <f>IF(calc[[#This Row],[C4Value]]&lt;&gt;0,IF(calc[[#This Row],[C4Value]]&lt;calc[[#This Row],[C4Threshold]],"Yes","No"),"nd")</f>
        <v>No</v>
      </c>
      <c r="T57" t="str">
        <f>IF(calc[[#This Row],[Method]]="FABLEBrief",INDEX(Method_FABLEBrief[],MATCH("AFOLU",Method_FABLEBrief[Criteria],0),3),IF(calc[[#This Row],[Method]]="Test",INDEX(Method_Test[],MATCH("AFOLU",Method_Test[Criteria],0),3),""))</f>
        <v>FAO</v>
      </c>
      <c r="U57" s="25">
        <f>IF(calc[[#This Row],[Method]]="FABLEBrief",INDEX(Method_FABLEBrief[],MATCH("AFOLU",Method_FABLEBrief[Criteria],0),2),IF(calc[[#This Row],[Method]]="Test",INDEX(Method_Test[],MATCH("AFOLU",Method_Test[Criteria],0),2),""))</f>
        <v>0</v>
      </c>
      <c r="V57" s="25">
        <f>IF(calc[[#This Row],[C5Source]]="FAO",SUMIFS(DataGHGFAO[AFOLU_MtCO2e],DataGHGFAO[ISO3],calc[[#This Row],[ISO3]]),IF(calc[[#This Row],[C5Source]]="GHGI",SUMIFS(DataGHGI[MtCO2e],DataGHGI[Sector],"Land-Use Change and Forestry",DataGHGI[ISO3],calc[[#This Row],[ISO3]])+SUMIFS(DataGHGI[MtCO2e],DataGHGI[Sector],"Agriculture",DataGHGI[ISO3],calc[[#This Row],[ISO3]]),""))</f>
        <v>14.1999125</v>
      </c>
      <c r="W57" t="str">
        <f>IF(calc[[#This Row],[C5Value]]&lt;&gt;0,IF(calc[[#This Row],[C5Value]]&lt;calc[[#This Row],[C5Threshold]],"No","Yes"),"nd")</f>
        <v>Yes</v>
      </c>
      <c r="X57" s="60" t="str">
        <f>IF(AND(calc[[#This Row],[C1Outcome]]="NO",calc[[#This Row],[C2Outcome]]="NO"),IF(calc[[#This Row],[C3Outcome]]="YES","Profile5","Profile6"),IF(calc[[#This Row],[C3Outcome]]="No","Profile4",IF(calc[[#This Row],[C4Outcome]]="YES",IF(calc[[#This Row],[C5Outcome]]="YES","Profile1","Profile2"),"Profile3")))</f>
        <v>Profile5</v>
      </c>
      <c r="Y57" s="44" t="str">
        <f>IF(OR(calc[[#This Row],[C1Outcome]]="nd",calc[[#This Row],[C3Outcome]]="nd",calc[[#This Row],[C5Outcome]]="nd"),"",calc[[#This Row],[PROFILE_pre]])</f>
        <v>Profile5</v>
      </c>
      <c r="Z57" s="62">
        <f>SUMIFS(DataGHGFAO[LULUCF_MtCO2e],DataGHGFAO[ISO3],calc[[#This Row],[ISO3]])</f>
        <v>10.870432000000001</v>
      </c>
      <c r="AA57" s="62">
        <f>SUMIFS(DataGHGFAO[Crop_MtCO2e],DataGHGFAO[ISO3],calc[[#This Row],[ISO3]])</f>
        <v>2.7007456999999997</v>
      </c>
      <c r="AB57" s="62">
        <f>SUMIFS(DataGHGFAO[Livestock_MtCO2e],DataGHGFAO[ISO3],calc[[#This Row],[ISO3]])</f>
        <v>0.62873489999999999</v>
      </c>
      <c r="AC57" s="62">
        <f>SUMIFS(DataGHGFAO[AFOLU_MtCO2e],DataGHGFAO[ISO3],calc[[#This Row],[ISO3]])</f>
        <v>14.1999125</v>
      </c>
    </row>
    <row r="58" spans="1:34">
      <c r="A58" t="s">
        <v>526</v>
      </c>
      <c r="B58" t="s">
        <v>527</v>
      </c>
      <c r="C58" t="str">
        <f>INDEX(SelectionMethod[],MATCH("x",SelectionMethod[Selection],0),2)</f>
        <v>FABLEBrief</v>
      </c>
      <c r="D58" t="str">
        <f>IF(calc[[#This Row],[Method]]="FABLEBrief",INDEX(Method_FABLEBrief[],MATCH("Totalkcal",Method_FABLEBrief[Criteria],0),3),IF(calc[[#This Row],[Method]]="Test",INDEX(Method_Test[],MATCH("Totalkcal",Method_Test[Criteria],0),3),""))</f>
        <v>FAO</v>
      </c>
      <c r="E58">
        <f>IF(calc[[#This Row],[Method]]="FABLEBrief",INDEX(Method_FABLEBrief[],MATCH("Totalkcal",Method_FABLEBrief[Criteria],0),2),IF(calc[[#This Row],[Method]]="Test",INDEX(Method_Test[],MATCH("Totalkcal",Method_Test[Criteria],0),2),""))</f>
        <v>3000</v>
      </c>
      <c r="F58">
        <f>IF(calc[[#This Row],[C1Source]]="FAO",SUMIFS(DataFoodConso[Total Kcal],DataFoodConso[ISO3],calc[[#This Row],[ISO3]]),"")</f>
        <v>0</v>
      </c>
      <c r="G58" t="str">
        <f>IF(calc[[#This Row],[C1Value]]&gt;0,IF(calc[[#This Row],[C1Value]]&lt;=calc[[#This Row],[C1Threshold]],"No","Yes"),"nd")</f>
        <v>nd</v>
      </c>
      <c r="H58" t="str">
        <f>IF(calc[[#This Row],[Method]]="FABLEBrief",INDEX(Method_FABLEBrief[],MATCH("RedMeatkcal",Method_FABLEBrief[Criteria],0),3),IF(calc[[#This Row],[Method]]="Test",INDEX(Method_Test[],MATCH("RedMeatkcal",Method_Test[Criteria],0),3),""))</f>
        <v>FAO</v>
      </c>
      <c r="I58">
        <f>IF(calc[[#This Row],[Method]]="FABLEBrief",INDEX(Method_FABLEBrief[],MATCH("RedMeatkcal",Method_FABLEBrief[Criteria],0),2),IF(calc[[#This Row],[Method]]="Test",INDEX(Method_Test[],MATCH("RedMeatkcal",Method_Test[Criteria],0),2),""))</f>
        <v>60</v>
      </c>
      <c r="J58">
        <f>IF(calc[[#This Row],[C2Source]]="FAO",SUMIFS(DataFoodConso[Red Meat],DataFoodConso[ISO3],calc[[#This Row],[ISO3]]),"")</f>
        <v>0</v>
      </c>
      <c r="K58" t="str">
        <f>IF(AND(calc[[#This Row],[C2Value]]&gt;0,calc[[#This Row],[C2Value]]&lt;=calc[[#This Row],[C2Threshold]]),"No","Yes")</f>
        <v>Yes</v>
      </c>
      <c r="L58" t="str">
        <f>IF(calc[[#This Row],[Method]]="FABLEBrief",INDEX(Method_FABLEBrief[],MATCH("LandRemovalPotential",Method_FABLEBrief[Criteria],0),3),IF(calc[[#This Row],[Method]]="Test",INDEX(Method_Test[],MATCH("LandRemovalPotential",Method_Test[Criteria],0),3),""))</f>
        <v>RoeNoAgri</v>
      </c>
      <c r="M58" s="3">
        <f>IF(calc[[#This Row],[Method]]="FABLEBrief",INDEX(Method_FABLEBrief[],MATCH("LandRemovalPotential",Method_FABLEBrief[Criteria],0),2),IF(calc[[#This Row],[Method]]="Test",INDEX(Method_Test[],MATCH("LandRemovalPotential",Method_Test[Criteria],0),2),""))</f>
        <v>0.19550000000000001</v>
      </c>
      <c r="N58" s="3">
        <f>IF(AND(calc[[#This Row],[C3Source]]="RoeNoAgri",calc[[#This Row],[C4Source]]="FAO"),SUMIFS(DataShLandRemPot[FAOSh_noagri],DataShLandRemPot[ISO3],calc[[#This Row],[ISO3]]),IF(AND(calc[[#This Row],[C3Source]]="RoeAgri",calc[[#This Row],[C4Source]]="FAO"),SUMIFS(DataShLandRemPot[FAOSh_withagri],DataShLandRemPot[ISO3],calc[[#This Row],[ISO3]]),IF(AND(calc[[#This Row],[C3Source]]="RoeNoAgri",calc[[#This Row],[C4Source]]="GHGI"),SUMIFS(DataShLandRemPot[GHGISh_noagri],DataShLandRemPot[ISO3],calc[[#This Row],[ISO3]]),IF(AND(calc[[#This Row],[C3Source]]="RoeAgri",calc[[#This Row],[C4Source]]="GHGI"),SUMIFS(DataShLandRemPot[GHGISh_wagri],DataShLandRemPot[ISO3],calc[[#This Row],[ISO3]]),""))))</f>
        <v>0.11235885911066214</v>
      </c>
      <c r="O58" t="str">
        <f>IF(calc[[#This Row],[C3Value]]&lt;&gt;0,IF(calc[[#This Row],[C3Value]]&gt;=calc[[#This Row],[C3Threshold]],"Yes","No"),"nd")</f>
        <v>No</v>
      </c>
      <c r="P58" t="str">
        <f>IF(calc[[#This Row],[Method]]="FABLEBrief",INDEX(Method_FABLEBrief[],MATCH("LULUCFnegative",Method_FABLEBrief[Criteria],0),3),IF(calc[[#This Row],[Method]]="Test",INDEX(Method_Test[],MATCH("LULUCFnegative",Method_Test[Criteria],0),3),""))</f>
        <v>FAO</v>
      </c>
      <c r="Q58" s="25">
        <f>IF(calc[[#This Row],[Method]]="FABLEBrief",INDEX(Method_FABLEBrief[],MATCH("LULUCFnegative",Method_FABLEBrief[Criteria],0),2),IF(calc[[#This Row],[Method]]="Test",INDEX(Method_Test[],MATCH("LULUCFnegative",Method_Test[Criteria],0),2),""))</f>
        <v>0</v>
      </c>
      <c r="R58" s="29">
        <f>IF(calc[[#This Row],[C4Source]]="FAO",SUMIFS(DataGHGFAO[LULUCF_MtCO2e],DataGHGFAO[ISO3],calc[[#This Row],[ISO3]]),IF(calc[[#This Row],[C4Source]]="GHGI",SUMIFS(DataGHGI[MtCO2e],DataGHGI[Sector],"Land-Use Change and Forestry",DataGHGI[ISO3],calc[[#This Row],[ISO3]]),""))</f>
        <v>-3.1135999999999998E-3</v>
      </c>
      <c r="S58" t="str">
        <f>IF(calc[[#This Row],[C4Value]]&lt;&gt;0,IF(calc[[#This Row],[C4Value]]&lt;calc[[#This Row],[C4Threshold]],"Yes","No"),"nd")</f>
        <v>Yes</v>
      </c>
      <c r="T58" t="str">
        <f>IF(calc[[#This Row],[Method]]="FABLEBrief",INDEX(Method_FABLEBrief[],MATCH("AFOLU",Method_FABLEBrief[Criteria],0),3),IF(calc[[#This Row],[Method]]="Test",INDEX(Method_Test[],MATCH("AFOLU",Method_Test[Criteria],0),3),""))</f>
        <v>FAO</v>
      </c>
      <c r="U58" s="25">
        <f>IF(calc[[#This Row],[Method]]="FABLEBrief",INDEX(Method_FABLEBrief[],MATCH("AFOLU",Method_FABLEBrief[Criteria],0),2),IF(calc[[#This Row],[Method]]="Test",INDEX(Method_Test[],MATCH("AFOLU",Method_Test[Criteria],0),2),""))</f>
        <v>0</v>
      </c>
      <c r="V58" s="25">
        <f>IF(calc[[#This Row],[C5Source]]="FAO",SUMIFS(DataGHGFAO[AFOLU_MtCO2e],DataGHGFAO[ISO3],calc[[#This Row],[ISO3]]),IF(calc[[#This Row],[C5Source]]="GHGI",SUMIFS(DataGHGI[MtCO2e],DataGHGI[Sector],"Land-Use Change and Forestry",DataGHGI[ISO3],calc[[#This Row],[ISO3]])+SUMIFS(DataGHGI[MtCO2e],DataGHGI[Sector],"Agriculture",DataGHGI[ISO3],calc[[#This Row],[ISO3]]),""))</f>
        <v>5.4442000000000006E-3</v>
      </c>
      <c r="W58" t="str">
        <f>IF(calc[[#This Row],[C5Value]]&lt;&gt;0,IF(calc[[#This Row],[C5Value]]&lt;calc[[#This Row],[C5Threshold]],"No","Yes"),"nd")</f>
        <v>Yes</v>
      </c>
      <c r="X58" s="60" t="str">
        <f>IF(AND(calc[[#This Row],[C1Outcome]]="NO",calc[[#This Row],[C2Outcome]]="NO"),IF(calc[[#This Row],[C3Outcome]]="YES","Profile5","Profile6"),IF(calc[[#This Row],[C3Outcome]]="No","Profile4",IF(calc[[#This Row],[C4Outcome]]="YES",IF(calc[[#This Row],[C5Outcome]]="YES","Profile1","Profile2"),"Profile3")))</f>
        <v>Profile4</v>
      </c>
      <c r="Y58" s="44" t="str">
        <f>IF(OR(calc[[#This Row],[C1Outcome]]="nd",calc[[#This Row],[C3Outcome]]="nd",calc[[#This Row],[C5Outcome]]="nd"),"",calc[[#This Row],[PROFILE_pre]])</f>
        <v/>
      </c>
      <c r="Z58" s="62">
        <f>SUMIFS(DataGHGFAO[LULUCF_MtCO2e],DataGHGFAO[ISO3],calc[[#This Row],[ISO3]])</f>
        <v>-3.1135999999999998E-3</v>
      </c>
      <c r="AA58" s="62">
        <f>SUMIFS(DataGHGFAO[Crop_MtCO2e],DataGHGFAO[ISO3],calc[[#This Row],[ISO3]])</f>
        <v>1.0580000000000138E-4</v>
      </c>
      <c r="AB58" s="62">
        <f>SUMIFS(DataGHGFAO[Livestock_MtCO2e],DataGHGFAO[ISO3],calc[[#This Row],[ISO3]])</f>
        <v>8.4519999999999994E-3</v>
      </c>
      <c r="AC58" s="62">
        <f>SUMIFS(DataGHGFAO[AFOLU_MtCO2e],DataGHGFAO[ISO3],calc[[#This Row],[ISO3]])</f>
        <v>5.4442000000000006E-3</v>
      </c>
    </row>
    <row r="59" spans="1:34">
      <c r="A59" t="s">
        <v>323</v>
      </c>
      <c r="B59" t="s">
        <v>324</v>
      </c>
      <c r="C59" t="str">
        <f>INDEX(SelectionMethod[],MATCH("x",SelectionMethod[Selection],0),2)</f>
        <v>FABLEBrief</v>
      </c>
      <c r="D59" t="str">
        <f>IF(calc[[#This Row],[Method]]="FABLEBrief",INDEX(Method_FABLEBrief[],MATCH("Totalkcal",Method_FABLEBrief[Criteria],0),3),IF(calc[[#This Row],[Method]]="Test",INDEX(Method_Test[],MATCH("Totalkcal",Method_Test[Criteria],0),3),""))</f>
        <v>FAO</v>
      </c>
      <c r="E59">
        <f>IF(calc[[#This Row],[Method]]="FABLEBrief",INDEX(Method_FABLEBrief[],MATCH("Totalkcal",Method_FABLEBrief[Criteria],0),2),IF(calc[[#This Row],[Method]]="Test",INDEX(Method_Test[],MATCH("Totalkcal",Method_Test[Criteria],0),2),""))</f>
        <v>3000</v>
      </c>
      <c r="F59">
        <f>IF(calc[[#This Row],[C1Source]]="FAO",SUMIFS(DataFoodConso[Total Kcal],DataFoodConso[ISO3],calc[[#This Row],[ISO3]]),"")</f>
        <v>2996</v>
      </c>
      <c r="G59" t="str">
        <f>IF(calc[[#This Row],[C1Value]]&gt;0,IF(calc[[#This Row],[C1Value]]&lt;=calc[[#This Row],[C1Threshold]],"No","Yes"),"nd")</f>
        <v>No</v>
      </c>
      <c r="H59" t="str">
        <f>IF(calc[[#This Row],[Method]]="FABLEBrief",INDEX(Method_FABLEBrief[],MATCH("RedMeatkcal",Method_FABLEBrief[Criteria],0),3),IF(calc[[#This Row],[Method]]="Test",INDEX(Method_Test[],MATCH("RedMeatkcal",Method_Test[Criteria],0),3),""))</f>
        <v>FAO</v>
      </c>
      <c r="I59">
        <f>IF(calc[[#This Row],[Method]]="FABLEBrief",INDEX(Method_FABLEBrief[],MATCH("RedMeatkcal",Method_FABLEBrief[Criteria],0),2),IF(calc[[#This Row],[Method]]="Test",INDEX(Method_Test[],MATCH("RedMeatkcal",Method_Test[Criteria],0),2),""))</f>
        <v>60</v>
      </c>
      <c r="J59">
        <f>IF(calc[[#This Row],[C2Source]]="FAO",SUMIFS(DataFoodConso[Red Meat],DataFoodConso[ISO3],calc[[#This Row],[ISO3]]),"")</f>
        <v>89</v>
      </c>
      <c r="K59" s="41" t="str">
        <f>IF(AND(calc[[#This Row],[C2Value]]&gt;0,calc[[#This Row],[C2Value]]&lt;=calc[[#This Row],[C2Threshold]]),"No","Yes")</f>
        <v>Yes</v>
      </c>
      <c r="L59" t="str">
        <f>IF(calc[[#This Row],[Method]]="FABLEBrief",INDEX(Method_FABLEBrief[],MATCH("LandRemovalPotential",Method_FABLEBrief[Criteria],0),3),IF(calc[[#This Row],[Method]]="Test",INDEX(Method_Test[],MATCH("LandRemovalPotential",Method_Test[Criteria],0),3),""))</f>
        <v>RoeNoAgri</v>
      </c>
      <c r="M59" s="3">
        <f>IF(calc[[#This Row],[Method]]="FABLEBrief",INDEX(Method_FABLEBrief[],MATCH("LandRemovalPotential",Method_FABLEBrief[Criteria],0),2),IF(calc[[#This Row],[Method]]="Test",INDEX(Method_Test[],MATCH("LandRemovalPotential",Method_Test[Criteria],0),2),""))</f>
        <v>0.19550000000000001</v>
      </c>
      <c r="N59" s="3">
        <f>IF(AND(calc[[#This Row],[C3Source]]="RoeNoAgri",calc[[#This Row],[C4Source]]="FAO"),SUMIFS(DataShLandRemPot[FAOSh_noagri],DataShLandRemPot[ISO3],calc[[#This Row],[ISO3]]),IF(AND(calc[[#This Row],[C3Source]]="RoeAgri",calc[[#This Row],[C4Source]]="FAO"),SUMIFS(DataShLandRemPot[FAOSh_withagri],DataShLandRemPot[ISO3],calc[[#This Row],[ISO3]]),IF(AND(calc[[#This Row],[C3Source]]="RoeNoAgri",calc[[#This Row],[C4Source]]="GHGI"),SUMIFS(DataShLandRemPot[GHGISh_noagri],DataShLandRemPot[ISO3],calc[[#This Row],[ISO3]]),IF(AND(calc[[#This Row],[C3Source]]="RoeAgri",calc[[#This Row],[C4Source]]="GHGI"),SUMIFS(DataShLandRemPot[GHGISh_wagri],DataShLandRemPot[ISO3],calc[[#This Row],[ISO3]]),""))))</f>
        <v>0.94510465052696346</v>
      </c>
      <c r="O59" t="str">
        <f>IF(calc[[#This Row],[C3Value]]&lt;&gt;0,IF(calc[[#This Row],[C3Value]]&gt;=calc[[#This Row],[C3Threshold]],"Yes","No"),"nd")</f>
        <v>Yes</v>
      </c>
      <c r="P59" t="str">
        <f>IF(calc[[#This Row],[Method]]="FABLEBrief",INDEX(Method_FABLEBrief[],MATCH("LULUCFnegative",Method_FABLEBrief[Criteria],0),3),IF(calc[[#This Row],[Method]]="Test",INDEX(Method_Test[],MATCH("LULUCFnegative",Method_Test[Criteria],0),3),""))</f>
        <v>FAO</v>
      </c>
      <c r="Q59" s="25">
        <f>IF(calc[[#This Row],[Method]]="FABLEBrief",INDEX(Method_FABLEBrief[],MATCH("LULUCFnegative",Method_FABLEBrief[Criteria],0),2),IF(calc[[#This Row],[Method]]="Test",INDEX(Method_Test[],MATCH("LULUCFnegative",Method_Test[Criteria],0),2),""))</f>
        <v>0</v>
      </c>
      <c r="R59" s="29">
        <f>IF(calc[[#This Row],[C4Source]]="FAO",SUMIFS(DataGHGFAO[LULUCF_MtCO2e],DataGHGFAO[ISO3],calc[[#This Row],[ISO3]]),IF(calc[[#This Row],[C4Source]]="GHGI",SUMIFS(DataGHGI[MtCO2e],DataGHGI[Sector],"Land-Use Change and Forestry",DataGHGI[ISO3],calc[[#This Row],[ISO3]]),""))</f>
        <v>-7.2611138000000004</v>
      </c>
      <c r="S59" t="str">
        <f>IF(calc[[#This Row],[C4Value]]&lt;&gt;0,IF(calc[[#This Row],[C4Value]]&lt;calc[[#This Row],[C4Threshold]],"Yes","No"),"nd")</f>
        <v>Yes</v>
      </c>
      <c r="T59" t="str">
        <f>IF(calc[[#This Row],[Method]]="FABLEBrief",INDEX(Method_FABLEBrief[],MATCH("AFOLU",Method_FABLEBrief[Criteria],0),3),IF(calc[[#This Row],[Method]]="Test",INDEX(Method_Test[],MATCH("AFOLU",Method_Test[Criteria],0),3),""))</f>
        <v>FAO</v>
      </c>
      <c r="U59" s="25">
        <f>IF(calc[[#This Row],[Method]]="FABLEBrief",INDEX(Method_FABLEBrief[],MATCH("AFOLU",Method_FABLEBrief[Criteria],0),2),IF(calc[[#This Row],[Method]]="Test",INDEX(Method_Test[],MATCH("AFOLU",Method_Test[Criteria],0),2),""))</f>
        <v>0</v>
      </c>
      <c r="V59" s="25">
        <f>IF(calc[[#This Row],[C5Source]]="FAO",SUMIFS(DataGHGFAO[AFOLU_MtCO2e],DataGHGFAO[ISO3],calc[[#This Row],[ISO3]]),IF(calc[[#This Row],[C5Source]]="GHGI",SUMIFS(DataGHGI[MtCO2e],DataGHGI[Sector],"Land-Use Change and Forestry",DataGHGI[ISO3],calc[[#This Row],[ISO3]])+SUMIFS(DataGHGI[MtCO2e],DataGHGI[Sector],"Agriculture",DataGHGI[ISO3],calc[[#This Row],[ISO3]]),""))</f>
        <v>-2.9707908000000001</v>
      </c>
      <c r="W59" t="str">
        <f>IF(calc[[#This Row],[C5Value]]&lt;&gt;0,IF(calc[[#This Row],[C5Value]]&lt;calc[[#This Row],[C5Threshold]],"No","Yes"),"nd")</f>
        <v>No</v>
      </c>
      <c r="X59" s="60" t="str">
        <f>IF(AND(calc[[#This Row],[C1Outcome]]="NO",calc[[#This Row],[C2Outcome]]="NO"),IF(calc[[#This Row],[C3Outcome]]="YES","Profile5","Profile6"),IF(calc[[#This Row],[C3Outcome]]="No","Profile4",IF(calc[[#This Row],[C4Outcome]]="YES",IF(calc[[#This Row],[C5Outcome]]="YES","Profile1","Profile2"),"Profile3")))</f>
        <v>Profile2</v>
      </c>
      <c r="Y59" s="44" t="str">
        <f>IF(OR(calc[[#This Row],[C1Outcome]]="nd",calc[[#This Row],[C3Outcome]]="nd",calc[[#This Row],[C5Outcome]]="nd"),"",calc[[#This Row],[PROFILE_pre]])</f>
        <v>Profile2</v>
      </c>
      <c r="Z59" s="62">
        <f>SUMIFS(DataGHGFAO[LULUCF_MtCO2e],DataGHGFAO[ISO3],calc[[#This Row],[ISO3]])</f>
        <v>-7.2611138000000004</v>
      </c>
      <c r="AA59" s="62">
        <f>SUMIFS(DataGHGFAO[Crop_MtCO2e],DataGHGFAO[ISO3],calc[[#This Row],[ISO3]])</f>
        <v>0.6031244</v>
      </c>
      <c r="AB59" s="62">
        <f>SUMIFS(DataGHGFAO[Livestock_MtCO2e],DataGHGFAO[ISO3],calc[[#This Row],[ISO3]])</f>
        <v>3.6871985999999999</v>
      </c>
      <c r="AC59" s="62">
        <f>SUMIFS(DataGHGFAO[AFOLU_MtCO2e],DataGHGFAO[ISO3],calc[[#This Row],[ISO3]])</f>
        <v>-2.9707908000000001</v>
      </c>
    </row>
    <row r="60" spans="1:34">
      <c r="A60" t="s">
        <v>153</v>
      </c>
      <c r="B60" t="s">
        <v>154</v>
      </c>
      <c r="C60" t="str">
        <f>INDEX(SelectionMethod[],MATCH("x",SelectionMethod[Selection],0),2)</f>
        <v>FABLEBrief</v>
      </c>
      <c r="D60" t="str">
        <f>IF(calc[[#This Row],[Method]]="FABLEBrief",INDEX(Method_FABLEBrief[],MATCH("Totalkcal",Method_FABLEBrief[Criteria],0),3),IF(calc[[#This Row],[Method]]="Test",INDEX(Method_Test[],MATCH("Totalkcal",Method_Test[Criteria],0),3),""))</f>
        <v>FAO</v>
      </c>
      <c r="E60">
        <f>IF(calc[[#This Row],[Method]]="FABLEBrief",INDEX(Method_FABLEBrief[],MATCH("Totalkcal",Method_FABLEBrief[Criteria],0),2),IF(calc[[#This Row],[Method]]="Test",INDEX(Method_Test[],MATCH("Totalkcal",Method_Test[Criteria],0),2),""))</f>
        <v>3000</v>
      </c>
      <c r="F60">
        <f>IF(calc[[#This Row],[C1Source]]="FAO",SUMIFS(DataFoodConso[Total Kcal],DataFoodConso[ISO3],calc[[#This Row],[ISO3]]),"")</f>
        <v>2841</v>
      </c>
      <c r="G60" t="str">
        <f>IF(calc[[#This Row],[C1Value]]&gt;0,IF(calc[[#This Row],[C1Value]]&lt;=calc[[#This Row],[C1Threshold]],"No","Yes"),"nd")</f>
        <v>No</v>
      </c>
      <c r="H60" t="str">
        <f>IF(calc[[#This Row],[Method]]="FABLEBrief",INDEX(Method_FABLEBrief[],MATCH("RedMeatkcal",Method_FABLEBrief[Criteria],0),3),IF(calc[[#This Row],[Method]]="Test",INDEX(Method_Test[],MATCH("RedMeatkcal",Method_Test[Criteria],0),3),""))</f>
        <v>FAO</v>
      </c>
      <c r="I60">
        <f>IF(calc[[#This Row],[Method]]="FABLEBrief",INDEX(Method_FABLEBrief[],MATCH("RedMeatkcal",Method_FABLEBrief[Criteria],0),2),IF(calc[[#This Row],[Method]]="Test",INDEX(Method_Test[],MATCH("RedMeatkcal",Method_Test[Criteria],0),2),""))</f>
        <v>60</v>
      </c>
      <c r="J60">
        <f>IF(calc[[#This Row],[C2Source]]="FAO",SUMIFS(DataFoodConso[Red Meat],DataFoodConso[ISO3],calc[[#This Row],[ISO3]]),"")</f>
        <v>16</v>
      </c>
      <c r="K60" t="str">
        <f>IF(AND(calc[[#This Row],[C2Value]]&gt;0,calc[[#This Row],[C2Value]]&lt;=calc[[#This Row],[C2Threshold]]),"No","Yes")</f>
        <v>No</v>
      </c>
      <c r="L60" t="str">
        <f>IF(calc[[#This Row],[Method]]="FABLEBrief",INDEX(Method_FABLEBrief[],MATCH("LandRemovalPotential",Method_FABLEBrief[Criteria],0),3),IF(calc[[#This Row],[Method]]="Test",INDEX(Method_Test[],MATCH("LandRemovalPotential",Method_Test[Criteria],0),3),""))</f>
        <v>RoeNoAgri</v>
      </c>
      <c r="M60" s="3">
        <f>IF(calc[[#This Row],[Method]]="FABLEBrief",INDEX(Method_FABLEBrief[],MATCH("LandRemovalPotential",Method_FABLEBrief[Criteria],0),2),IF(calc[[#This Row],[Method]]="Test",INDEX(Method_Test[],MATCH("LandRemovalPotential",Method_Test[Criteria],0),2),""))</f>
        <v>0.19550000000000001</v>
      </c>
      <c r="N60" s="3">
        <f>IF(AND(calc[[#This Row],[C3Source]]="RoeNoAgri",calc[[#This Row],[C4Source]]="FAO"),SUMIFS(DataShLandRemPot[FAOSh_noagri],DataShLandRemPot[ISO3],calc[[#This Row],[ISO3]]),IF(AND(calc[[#This Row],[C3Source]]="RoeAgri",calc[[#This Row],[C4Source]]="FAO"),SUMIFS(DataShLandRemPot[FAOSh_withagri],DataShLandRemPot[ISO3],calc[[#This Row],[ISO3]]),IF(AND(calc[[#This Row],[C3Source]]="RoeNoAgri",calc[[#This Row],[C4Source]]="GHGI"),SUMIFS(DataShLandRemPot[GHGISh_noagri],DataShLandRemPot[ISO3],calc[[#This Row],[ISO3]]),IF(AND(calc[[#This Row],[C3Source]]="RoeAgri",calc[[#This Row],[C4Source]]="GHGI"),SUMIFS(DataShLandRemPot[GHGISh_wagri],DataShLandRemPot[ISO3],calc[[#This Row],[ISO3]]),""))))</f>
        <v>2.287475721881417</v>
      </c>
      <c r="O60" t="str">
        <f>IF(calc[[#This Row],[C3Value]]&lt;&gt;0,IF(calc[[#This Row],[C3Value]]&gt;=calc[[#This Row],[C3Threshold]],"Yes","No"),"nd")</f>
        <v>Yes</v>
      </c>
      <c r="P60" t="str">
        <f>IF(calc[[#This Row],[Method]]="FABLEBrief",INDEX(Method_FABLEBrief[],MATCH("LULUCFnegative",Method_FABLEBrief[Criteria],0),3),IF(calc[[#This Row],[Method]]="Test",INDEX(Method_Test[],MATCH("LULUCFnegative",Method_Test[Criteria],0),3),""))</f>
        <v>FAO</v>
      </c>
      <c r="Q60" s="25">
        <f>IF(calc[[#This Row],[Method]]="FABLEBrief",INDEX(Method_FABLEBrief[],MATCH("LULUCFnegative",Method_FABLEBrief[Criteria],0),2),IF(calc[[#This Row],[Method]]="Test",INDEX(Method_Test[],MATCH("LULUCFnegative",Method_Test[Criteria],0),2),""))</f>
        <v>0</v>
      </c>
      <c r="R60" s="29">
        <f>IF(calc[[#This Row],[C4Source]]="FAO",SUMIFS(DataGHGFAO[LULUCF_MtCO2e],DataGHGFAO[ISO3],calc[[#This Row],[ISO3]]),IF(calc[[#This Row],[C4Source]]="GHGI",SUMIFS(DataGHGI[MtCO2e],DataGHGI[Sector],"Land-Use Change and Forestry",DataGHGI[ISO3],calc[[#This Row],[ISO3]]),""))</f>
        <v>26.6493666</v>
      </c>
      <c r="S60" t="str">
        <f>IF(calc[[#This Row],[C4Value]]&lt;&gt;0,IF(calc[[#This Row],[C4Value]]&lt;calc[[#This Row],[C4Threshold]],"Yes","No"),"nd")</f>
        <v>No</v>
      </c>
      <c r="T60" t="str">
        <f>IF(calc[[#This Row],[Method]]="FABLEBrief",INDEX(Method_FABLEBrief[],MATCH("AFOLU",Method_FABLEBrief[Criteria],0),3),IF(calc[[#This Row],[Method]]="Test",INDEX(Method_Test[],MATCH("AFOLU",Method_Test[Criteria],0),3),""))</f>
        <v>FAO</v>
      </c>
      <c r="U60" s="25">
        <f>IF(calc[[#This Row],[Method]]="FABLEBrief",INDEX(Method_FABLEBrief[],MATCH("AFOLU",Method_FABLEBrief[Criteria],0),2),IF(calc[[#This Row],[Method]]="Test",INDEX(Method_Test[],MATCH("AFOLU",Method_Test[Criteria],0),2),""))</f>
        <v>0</v>
      </c>
      <c r="V60" s="25">
        <f>IF(calc[[#This Row],[C5Source]]="FAO",SUMIFS(DataGHGFAO[AFOLU_MtCO2e],DataGHGFAO[ISO3],calc[[#This Row],[ISO3]]),IF(calc[[#This Row],[C5Source]]="GHGI",SUMIFS(DataGHGI[MtCO2e],DataGHGI[Sector],"Land-Use Change and Forestry",DataGHGI[ISO3],calc[[#This Row],[ISO3]])+SUMIFS(DataGHGI[MtCO2e],DataGHGI[Sector],"Agriculture",DataGHGI[ISO3],calc[[#This Row],[ISO3]]),""))</f>
        <v>32.413243700000002</v>
      </c>
      <c r="W60" t="str">
        <f>IF(calc[[#This Row],[C5Value]]&lt;&gt;0,IF(calc[[#This Row],[C5Value]]&lt;calc[[#This Row],[C5Threshold]],"No","Yes"),"nd")</f>
        <v>Yes</v>
      </c>
      <c r="X60" s="60" t="str">
        <f>IF(AND(calc[[#This Row],[C1Outcome]]="NO",calc[[#This Row],[C2Outcome]]="NO"),IF(calc[[#This Row],[C3Outcome]]="YES","Profile5","Profile6"),IF(calc[[#This Row],[C3Outcome]]="No","Profile4",IF(calc[[#This Row],[C4Outcome]]="YES",IF(calc[[#This Row],[C5Outcome]]="YES","Profile1","Profile2"),"Profile3")))</f>
        <v>Profile5</v>
      </c>
      <c r="Y60" s="44" t="str">
        <f>IF(OR(calc[[#This Row],[C1Outcome]]="nd",calc[[#This Row],[C3Outcome]]="nd",calc[[#This Row],[C5Outcome]]="nd"),"",calc[[#This Row],[PROFILE_pre]])</f>
        <v>Profile5</v>
      </c>
      <c r="Z60" s="62">
        <f>SUMIFS(DataGHGFAO[LULUCF_MtCO2e],DataGHGFAO[ISO3],calc[[#This Row],[ISO3]])</f>
        <v>26.6493666</v>
      </c>
      <c r="AA60" s="62">
        <f>SUMIFS(DataGHGFAO[Crop_MtCO2e],DataGHGFAO[ISO3],calc[[#This Row],[ISO3]])</f>
        <v>2.2608161999999989</v>
      </c>
      <c r="AB60" s="62">
        <f>SUMIFS(DataGHGFAO[Livestock_MtCO2e],DataGHGFAO[ISO3],calc[[#This Row],[ISO3]])</f>
        <v>3.5030609000000004</v>
      </c>
      <c r="AC60" s="62">
        <f>SUMIFS(DataGHGFAO[AFOLU_MtCO2e],DataGHGFAO[ISO3],calc[[#This Row],[ISO3]])</f>
        <v>32.413243700000002</v>
      </c>
    </row>
    <row r="61" spans="1:34">
      <c r="A61" t="s">
        <v>189</v>
      </c>
      <c r="B61" t="s">
        <v>190</v>
      </c>
      <c r="C61" t="str">
        <f>INDEX(SelectionMethod[],MATCH("x",SelectionMethod[Selection],0),2)</f>
        <v>FABLEBrief</v>
      </c>
      <c r="D61" t="str">
        <f>IF(calc[[#This Row],[Method]]="FABLEBrief",INDEX(Method_FABLEBrief[],MATCH("Totalkcal",Method_FABLEBrief[Criteria],0),3),IF(calc[[#This Row],[Method]]="Test",INDEX(Method_Test[],MATCH("Totalkcal",Method_Test[Criteria],0),3),""))</f>
        <v>FAO</v>
      </c>
      <c r="E61">
        <f>IF(calc[[#This Row],[Method]]="FABLEBrief",INDEX(Method_FABLEBrief[],MATCH("Totalkcal",Method_FABLEBrief[Criteria],0),2),IF(calc[[#This Row],[Method]]="Test",INDEX(Method_Test[],MATCH("Totalkcal",Method_Test[Criteria],0),2),""))</f>
        <v>3000</v>
      </c>
      <c r="F61">
        <f>IF(calc[[#This Row],[C1Source]]="FAO",SUMIFS(DataFoodConso[Total Kcal],DataFoodConso[ISO3],calc[[#This Row],[ISO3]]),"")</f>
        <v>3128</v>
      </c>
      <c r="G61" t="str">
        <f>IF(calc[[#This Row],[C1Value]]&gt;0,IF(calc[[#This Row],[C1Value]]&lt;=calc[[#This Row],[C1Threshold]],"No","Yes"),"nd")</f>
        <v>Yes</v>
      </c>
      <c r="H61" t="str">
        <f>IF(calc[[#This Row],[Method]]="FABLEBrief",INDEX(Method_FABLEBrief[],MATCH("RedMeatkcal",Method_FABLEBrief[Criteria],0),3),IF(calc[[#This Row],[Method]]="Test",INDEX(Method_Test[],MATCH("RedMeatkcal",Method_Test[Criteria],0),3),""))</f>
        <v>FAO</v>
      </c>
      <c r="I61">
        <f>IF(calc[[#This Row],[Method]]="FABLEBrief",INDEX(Method_FABLEBrief[],MATCH("RedMeatkcal",Method_FABLEBrief[Criteria],0),2),IF(calc[[#This Row],[Method]]="Test",INDEX(Method_Test[],MATCH("RedMeatkcal",Method_Test[Criteria],0),2),""))</f>
        <v>60</v>
      </c>
      <c r="J61">
        <f>IF(calc[[#This Row],[C2Source]]="FAO",SUMIFS(DataFoodConso[Red Meat],DataFoodConso[ISO3],calc[[#This Row],[ISO3]]),"")</f>
        <v>309</v>
      </c>
      <c r="K61" s="41" t="str">
        <f>IF(AND(calc[[#This Row],[C2Value]]&gt;0,calc[[#This Row],[C2Value]]&lt;=calc[[#This Row],[C2Threshold]]),"No","Yes")</f>
        <v>Yes</v>
      </c>
      <c r="L61" t="str">
        <f>IF(calc[[#This Row],[Method]]="FABLEBrief",INDEX(Method_FABLEBrief[],MATCH("LandRemovalPotential",Method_FABLEBrief[Criteria],0),3),IF(calc[[#This Row],[Method]]="Test",INDEX(Method_Test[],MATCH("LandRemovalPotential",Method_Test[Criteria],0),3),""))</f>
        <v>RoeNoAgri</v>
      </c>
      <c r="M61" s="3">
        <f>IF(calc[[#This Row],[Method]]="FABLEBrief",INDEX(Method_FABLEBrief[],MATCH("LandRemovalPotential",Method_FABLEBrief[Criteria],0),2),IF(calc[[#This Row],[Method]]="Test",INDEX(Method_Test[],MATCH("LandRemovalPotential",Method_Test[Criteria],0),2),""))</f>
        <v>0.19550000000000001</v>
      </c>
      <c r="N61" s="3">
        <f>IF(AND(calc[[#This Row],[C3Source]]="RoeNoAgri",calc[[#This Row],[C4Source]]="FAO"),SUMIFS(DataShLandRemPot[FAOSh_noagri],DataShLandRemPot[ISO3],calc[[#This Row],[ISO3]]),IF(AND(calc[[#This Row],[C3Source]]="RoeAgri",calc[[#This Row],[C4Source]]="FAO"),SUMIFS(DataShLandRemPot[FAOSh_withagri],DataShLandRemPot[ISO3],calc[[#This Row],[ISO3]]),IF(AND(calc[[#This Row],[C3Source]]="RoeNoAgri",calc[[#This Row],[C4Source]]="GHGI"),SUMIFS(DataShLandRemPot[GHGISh_noagri],DataShLandRemPot[ISO3],calc[[#This Row],[ISO3]]),IF(AND(calc[[#This Row],[C3Source]]="RoeAgri",calc[[#This Row],[C4Source]]="GHGI"),SUMIFS(DataShLandRemPot[GHGISh_wagri],DataShLandRemPot[ISO3],calc[[#This Row],[ISO3]]),""))))</f>
        <v>0.11765475372739208</v>
      </c>
      <c r="O61" t="str">
        <f>IF(calc[[#This Row],[C3Value]]&lt;&gt;0,IF(calc[[#This Row],[C3Value]]&gt;=calc[[#This Row],[C3Threshold]],"Yes","No"),"nd")</f>
        <v>No</v>
      </c>
      <c r="P61" t="str">
        <f>IF(calc[[#This Row],[Method]]="FABLEBrief",INDEX(Method_FABLEBrief[],MATCH("LULUCFnegative",Method_FABLEBrief[Criteria],0),3),IF(calc[[#This Row],[Method]]="Test",INDEX(Method_Test[],MATCH("LULUCFnegative",Method_Test[Criteria],0),3),""))</f>
        <v>FAO</v>
      </c>
      <c r="Q61" s="25">
        <f>IF(calc[[#This Row],[Method]]="FABLEBrief",INDEX(Method_FABLEBrief[],MATCH("LULUCFnegative",Method_FABLEBrief[Criteria],0),2),IF(calc[[#This Row],[Method]]="Test",INDEX(Method_Test[],MATCH("LULUCFnegative",Method_Test[Criteria],0),2),""))</f>
        <v>0</v>
      </c>
      <c r="R61" s="29">
        <f>IF(calc[[#This Row],[C4Source]]="FAO",SUMIFS(DataGHGFAO[LULUCF_MtCO2e],DataGHGFAO[ISO3],calc[[#This Row],[ISO3]]),IF(calc[[#This Row],[C4Source]]="GHGI",SUMIFS(DataGHGI[MtCO2e],DataGHGI[Sector],"Land-Use Change and Forestry",DataGHGI[ISO3],calc[[#This Row],[ISO3]]),""))</f>
        <v>-4.3422200000000002</v>
      </c>
      <c r="S61" t="str">
        <f>IF(calc[[#This Row],[C4Value]]&lt;&gt;0,IF(calc[[#This Row],[C4Value]]&lt;calc[[#This Row],[C4Threshold]],"Yes","No"),"nd")</f>
        <v>Yes</v>
      </c>
      <c r="T61" t="str">
        <f>IF(calc[[#This Row],[Method]]="FABLEBrief",INDEX(Method_FABLEBrief[],MATCH("AFOLU",Method_FABLEBrief[Criteria],0),3),IF(calc[[#This Row],[Method]]="Test",INDEX(Method_Test[],MATCH("AFOLU",Method_Test[Criteria],0),3),""))</f>
        <v>FAO</v>
      </c>
      <c r="U61" s="25">
        <f>IF(calc[[#This Row],[Method]]="FABLEBrief",INDEX(Method_FABLEBrief[],MATCH("AFOLU",Method_FABLEBrief[Criteria],0),2),IF(calc[[#This Row],[Method]]="Test",INDEX(Method_Test[],MATCH("AFOLU",Method_Test[Criteria],0),2),""))</f>
        <v>0</v>
      </c>
      <c r="V61" s="25">
        <f>IF(calc[[#This Row],[C5Source]]="FAO",SUMIFS(DataGHGFAO[AFOLU_MtCO2e],DataGHGFAO[ISO3],calc[[#This Row],[ISO3]]),IF(calc[[#This Row],[C5Source]]="GHGI",SUMIFS(DataGHGI[MtCO2e],DataGHGI[Sector],"Land-Use Change and Forestry",DataGHGI[ISO3],calc[[#This Row],[ISO3]])+SUMIFS(DataGHGI[MtCO2e],DataGHGI[Sector],"Agriculture",DataGHGI[ISO3],calc[[#This Row],[ISO3]]),""))</f>
        <v>-1.7472464000000001</v>
      </c>
      <c r="W61" t="str">
        <f>IF(calc[[#This Row],[C5Value]]&lt;&gt;0,IF(calc[[#This Row],[C5Value]]&lt;calc[[#This Row],[C5Threshold]],"No","Yes"),"nd")</f>
        <v>No</v>
      </c>
      <c r="X61" s="60" t="str">
        <f>IF(AND(calc[[#This Row],[C1Outcome]]="NO",calc[[#This Row],[C2Outcome]]="NO"),IF(calc[[#This Row],[C3Outcome]]="YES","Profile5","Profile6"),IF(calc[[#This Row],[C3Outcome]]="No","Profile4",IF(calc[[#This Row],[C4Outcome]]="YES",IF(calc[[#This Row],[C5Outcome]]="YES","Profile1","Profile2"),"Profile3")))</f>
        <v>Profile4</v>
      </c>
      <c r="Y61" s="44" t="str">
        <f>IF(OR(calc[[#This Row],[C1Outcome]]="nd",calc[[#This Row],[C3Outcome]]="nd",calc[[#This Row],[C5Outcome]]="nd"),"",calc[[#This Row],[PROFILE_pre]])</f>
        <v>Profile4</v>
      </c>
      <c r="Z61" s="62">
        <f>SUMIFS(DataGHGFAO[LULUCF_MtCO2e],DataGHGFAO[ISO3],calc[[#This Row],[ISO3]])</f>
        <v>-4.3422200000000002</v>
      </c>
      <c r="AA61" s="62">
        <f>SUMIFS(DataGHGFAO[Crop_MtCO2e],DataGHGFAO[ISO3],calc[[#This Row],[ISO3]])</f>
        <v>0.71039339999999984</v>
      </c>
      <c r="AB61" s="62">
        <f>SUMIFS(DataGHGFAO[Livestock_MtCO2e],DataGHGFAO[ISO3],calc[[#This Row],[ISO3]])</f>
        <v>1.8845802</v>
      </c>
      <c r="AC61" s="62">
        <f>SUMIFS(DataGHGFAO[AFOLU_MtCO2e],DataGHGFAO[ISO3],calc[[#This Row],[ISO3]])</f>
        <v>-1.7472464000000001</v>
      </c>
    </row>
    <row r="62" spans="1:34">
      <c r="A62" t="s">
        <v>261</v>
      </c>
      <c r="B62" t="s">
        <v>262</v>
      </c>
      <c r="C62" t="str">
        <f>INDEX(SelectionMethod[],MATCH("x",SelectionMethod[Selection],0),2)</f>
        <v>FABLEBrief</v>
      </c>
      <c r="D62" t="str">
        <f>IF(calc[[#This Row],[Method]]="FABLEBrief",INDEX(Method_FABLEBrief[],MATCH("Totalkcal",Method_FABLEBrief[Criteria],0),3),IF(calc[[#This Row],[Method]]="Test",INDEX(Method_Test[],MATCH("Totalkcal",Method_Test[Criteria],0),3),""))</f>
        <v>FAO</v>
      </c>
      <c r="E62">
        <f>IF(calc[[#This Row],[Method]]="FABLEBrief",INDEX(Method_FABLEBrief[],MATCH("Totalkcal",Method_FABLEBrief[Criteria],0),2),IF(calc[[#This Row],[Method]]="Test",INDEX(Method_Test[],MATCH("Totalkcal",Method_Test[Criteria],0),2),""))</f>
        <v>3000</v>
      </c>
      <c r="F62">
        <f>IF(calc[[#This Row],[C1Source]]="FAO",SUMIFS(DataFoodConso[Total Kcal],DataFoodConso[ISO3],calc[[#This Row],[ISO3]]),"")</f>
        <v>3375</v>
      </c>
      <c r="G62" t="str">
        <f>IF(calc[[#This Row],[C1Value]]&gt;0,IF(calc[[#This Row],[C1Value]]&lt;=calc[[#This Row],[C1Threshold]],"No","Yes"),"nd")</f>
        <v>Yes</v>
      </c>
      <c r="H62" t="str">
        <f>IF(calc[[#This Row],[Method]]="FABLEBrief",INDEX(Method_FABLEBrief[],MATCH("RedMeatkcal",Method_FABLEBrief[Criteria],0),3),IF(calc[[#This Row],[Method]]="Test",INDEX(Method_Test[],MATCH("RedMeatkcal",Method_Test[Criteria],0),3),""))</f>
        <v>FAO</v>
      </c>
      <c r="I62">
        <f>IF(calc[[#This Row],[Method]]="FABLEBrief",INDEX(Method_FABLEBrief[],MATCH("RedMeatkcal",Method_FABLEBrief[Criteria],0),2),IF(calc[[#This Row],[Method]]="Test",INDEX(Method_Test[],MATCH("RedMeatkcal",Method_Test[Criteria],0),2),""))</f>
        <v>60</v>
      </c>
      <c r="J62">
        <f>IF(calc[[#This Row],[C2Source]]="FAO",SUMIFS(DataFoodConso[Red Meat],DataFoodConso[ISO3],calc[[#This Row],[ISO3]]),"")</f>
        <v>170</v>
      </c>
      <c r="K62" t="str">
        <f>IF(AND(calc[[#This Row],[C2Value]]&gt;0,calc[[#This Row],[C2Value]]&lt;=calc[[#This Row],[C2Threshold]]),"No","Yes")</f>
        <v>Yes</v>
      </c>
      <c r="L62" t="str">
        <f>IF(calc[[#This Row],[Method]]="FABLEBrief",INDEX(Method_FABLEBrief[],MATCH("LandRemovalPotential",Method_FABLEBrief[Criteria],0),3),IF(calc[[#This Row],[Method]]="Test",INDEX(Method_Test[],MATCH("LandRemovalPotential",Method_Test[Criteria],0),3),""))</f>
        <v>RoeNoAgri</v>
      </c>
      <c r="M62" s="3">
        <f>IF(calc[[#This Row],[Method]]="FABLEBrief",INDEX(Method_FABLEBrief[],MATCH("LandRemovalPotential",Method_FABLEBrief[Criteria],0),2),IF(calc[[#This Row],[Method]]="Test",INDEX(Method_Test[],MATCH("LandRemovalPotential",Method_Test[Criteria],0),2),""))</f>
        <v>0.19550000000000001</v>
      </c>
      <c r="N62" s="3">
        <f>IF(AND(calc[[#This Row],[C3Source]]="RoeNoAgri",calc[[#This Row],[C4Source]]="FAO"),SUMIFS(DataShLandRemPot[FAOSh_noagri],DataShLandRemPot[ISO3],calc[[#This Row],[ISO3]]),IF(AND(calc[[#This Row],[C3Source]]="RoeAgri",calc[[#This Row],[C4Source]]="FAO"),SUMIFS(DataShLandRemPot[FAOSh_withagri],DataShLandRemPot[ISO3],calc[[#This Row],[ISO3]]),IF(AND(calc[[#This Row],[C3Source]]="RoeNoAgri",calc[[#This Row],[C4Source]]="GHGI"),SUMIFS(DataShLandRemPot[GHGISh_noagri],DataShLandRemPot[ISO3],calc[[#This Row],[ISO3]]),IF(AND(calc[[#This Row],[C3Source]]="RoeAgri",calc[[#This Row],[C4Source]]="GHGI"),SUMIFS(DataShLandRemPot[GHGISh_wagri],DataShLandRemPot[ISO3],calc[[#This Row],[ISO3]]),""))))</f>
        <v>0.9135620002241297</v>
      </c>
      <c r="O62" t="str">
        <f>IF(calc[[#This Row],[C3Value]]&lt;&gt;0,IF(calc[[#This Row],[C3Value]]&gt;=calc[[#This Row],[C3Threshold]],"Yes","No"),"nd")</f>
        <v>Yes</v>
      </c>
      <c r="P62" t="str">
        <f>IF(calc[[#This Row],[Method]]="FABLEBrief",INDEX(Method_FABLEBrief[],MATCH("LULUCFnegative",Method_FABLEBrief[Criteria],0),3),IF(calc[[#This Row],[Method]]="Test",INDEX(Method_Test[],MATCH("LULUCFnegative",Method_Test[Criteria],0),3),""))</f>
        <v>FAO</v>
      </c>
      <c r="Q62" s="25">
        <f>IF(calc[[#This Row],[Method]]="FABLEBrief",INDEX(Method_FABLEBrief[],MATCH("LULUCFnegative",Method_FABLEBrief[Criteria],0),2),IF(calc[[#This Row],[Method]]="Test",INDEX(Method_Test[],MATCH("LULUCFnegative",Method_Test[Criteria],0),2),""))</f>
        <v>0</v>
      </c>
      <c r="R62" s="29">
        <f>IF(calc[[#This Row],[C4Source]]="FAO",SUMIFS(DataGHGFAO[LULUCF_MtCO2e],DataGHGFAO[ISO3],calc[[#This Row],[ISO3]]),IF(calc[[#This Row],[C4Source]]="GHGI",SUMIFS(DataGHGI[MtCO2e],DataGHGI[Sector],"Land-Use Change and Forestry",DataGHGI[ISO3],calc[[#This Row],[ISO3]]),""))</f>
        <v>-3.0456451000000002</v>
      </c>
      <c r="S62" t="str">
        <f>IF(calc[[#This Row],[C4Value]]&lt;&gt;0,IF(calc[[#This Row],[C4Value]]&lt;calc[[#This Row],[C4Threshold]],"Yes","No"),"nd")</f>
        <v>Yes</v>
      </c>
      <c r="T62" t="str">
        <f>IF(calc[[#This Row],[Method]]="FABLEBrief",INDEX(Method_FABLEBrief[],MATCH("AFOLU",Method_FABLEBrief[Criteria],0),3),IF(calc[[#This Row],[Method]]="Test",INDEX(Method_Test[],MATCH("AFOLU",Method_Test[Criteria],0),3),""))</f>
        <v>FAO</v>
      </c>
      <c r="U62" s="25">
        <f>IF(calc[[#This Row],[Method]]="FABLEBrief",INDEX(Method_FABLEBrief[],MATCH("AFOLU",Method_FABLEBrief[Criteria],0),2),IF(calc[[#This Row],[Method]]="Test",INDEX(Method_Test[],MATCH("AFOLU",Method_Test[Criteria],0),2),""))</f>
        <v>0</v>
      </c>
      <c r="V62" s="25">
        <f>IF(calc[[#This Row],[C5Source]]="FAO",SUMIFS(DataGHGFAO[AFOLU_MtCO2e],DataGHGFAO[ISO3],calc[[#This Row],[ISO3]]),IF(calc[[#This Row],[C5Source]]="GHGI",SUMIFS(DataGHGI[MtCO2e],DataGHGI[Sector],"Land-Use Change and Forestry",DataGHGI[ISO3],calc[[#This Row],[ISO3]])+SUMIFS(DataGHGI[MtCO2e],DataGHGI[Sector],"Agriculture",DataGHGI[ISO3],calc[[#This Row],[ISO3]]),""))</f>
        <v>7.9055061999999996</v>
      </c>
      <c r="W62" t="str">
        <f>IF(calc[[#This Row],[C5Value]]&lt;&gt;0,IF(calc[[#This Row],[C5Value]]&lt;calc[[#This Row],[C5Threshold]],"No","Yes"),"nd")</f>
        <v>Yes</v>
      </c>
      <c r="X62" s="60" t="str">
        <f>IF(AND(calc[[#This Row],[C1Outcome]]="NO",calc[[#This Row],[C2Outcome]]="NO"),IF(calc[[#This Row],[C3Outcome]]="YES","Profile5","Profile6"),IF(calc[[#This Row],[C3Outcome]]="No","Profile4",IF(calc[[#This Row],[C4Outcome]]="YES",IF(calc[[#This Row],[C5Outcome]]="YES","Profile1","Profile2"),"Profile3")))</f>
        <v>Profile1</v>
      </c>
      <c r="Y62" s="44" t="str">
        <f>IF(OR(calc[[#This Row],[C1Outcome]]="nd",calc[[#This Row],[C3Outcome]]="nd",calc[[#This Row],[C5Outcome]]="nd"),"",calc[[#This Row],[PROFILE_pre]])</f>
        <v>Profile1</v>
      </c>
      <c r="Z62" s="62">
        <f>SUMIFS(DataGHGFAO[LULUCF_MtCO2e],DataGHGFAO[ISO3],calc[[#This Row],[ISO3]])</f>
        <v>-3.0456451000000002</v>
      </c>
      <c r="AA62" s="62">
        <f>SUMIFS(DataGHGFAO[Crop_MtCO2e],DataGHGFAO[ISO3],calc[[#This Row],[ISO3]])</f>
        <v>1.2944150000000008</v>
      </c>
      <c r="AB62" s="62">
        <f>SUMIFS(DataGHGFAO[Livestock_MtCO2e],DataGHGFAO[ISO3],calc[[#This Row],[ISO3]])</f>
        <v>9.6567361999999992</v>
      </c>
      <c r="AC62" s="62">
        <f>SUMIFS(DataGHGFAO[AFOLU_MtCO2e],DataGHGFAO[ISO3],calc[[#This Row],[ISO3]])</f>
        <v>7.9055061999999996</v>
      </c>
    </row>
    <row r="63" spans="1:34">
      <c r="A63" t="s">
        <v>424</v>
      </c>
      <c r="B63" t="s">
        <v>528</v>
      </c>
      <c r="C63" t="str">
        <f>INDEX(SelectionMethod[],MATCH("x",SelectionMethod[Selection],0),2)</f>
        <v>FABLEBrief</v>
      </c>
      <c r="D63" t="str">
        <f>IF(calc[[#This Row],[Method]]="FABLEBrief",INDEX(Method_FABLEBrief[],MATCH("Totalkcal",Method_FABLEBrief[Criteria],0),3),IF(calc[[#This Row],[Method]]="Test",INDEX(Method_Test[],MATCH("Totalkcal",Method_Test[Criteria],0),3),""))</f>
        <v>FAO</v>
      </c>
      <c r="E63">
        <f>IF(calc[[#This Row],[Method]]="FABLEBrief",INDEX(Method_FABLEBrief[],MATCH("Totalkcal",Method_FABLEBrief[Criteria],0),2),IF(calc[[#This Row],[Method]]="Test",INDEX(Method_Test[],MATCH("Totalkcal",Method_Test[Criteria],0),2),""))</f>
        <v>3000</v>
      </c>
      <c r="F63">
        <f>IF(calc[[#This Row],[C1Source]]="FAO",SUMIFS(DataFoodConso[Total Kcal],DataFoodConso[ISO3],calc[[#This Row],[ISO3]]),"")</f>
        <v>0</v>
      </c>
      <c r="G63" t="str">
        <f>IF(calc[[#This Row],[C1Value]]&gt;0,IF(calc[[#This Row],[C1Value]]&lt;=calc[[#This Row],[C1Threshold]],"No","Yes"),"nd")</f>
        <v>nd</v>
      </c>
      <c r="H63" t="str">
        <f>IF(calc[[#This Row],[Method]]="FABLEBrief",INDEX(Method_FABLEBrief[],MATCH("RedMeatkcal",Method_FABLEBrief[Criteria],0),3),IF(calc[[#This Row],[Method]]="Test",INDEX(Method_Test[],MATCH("RedMeatkcal",Method_Test[Criteria],0),3),""))</f>
        <v>FAO</v>
      </c>
      <c r="I63">
        <f>IF(calc[[#This Row],[Method]]="FABLEBrief",INDEX(Method_FABLEBrief[],MATCH("RedMeatkcal",Method_FABLEBrief[Criteria],0),2),IF(calc[[#This Row],[Method]]="Test",INDEX(Method_Test[],MATCH("RedMeatkcal",Method_Test[Criteria],0),2),""))</f>
        <v>60</v>
      </c>
      <c r="J63">
        <f>IF(calc[[#This Row],[C2Source]]="FAO",SUMIFS(DataFoodConso[Red Meat],DataFoodConso[ISO3],calc[[#This Row],[ISO3]]),"")</f>
        <v>0</v>
      </c>
      <c r="K63" s="41" t="str">
        <f>IF(AND(calc[[#This Row],[C2Value]]&gt;0,calc[[#This Row],[C2Value]]&lt;=calc[[#This Row],[C2Threshold]]),"No","Yes")</f>
        <v>Yes</v>
      </c>
      <c r="L63" t="str">
        <f>IF(calc[[#This Row],[Method]]="FABLEBrief",INDEX(Method_FABLEBrief[],MATCH("LandRemovalPotential",Method_FABLEBrief[Criteria],0),3),IF(calc[[#This Row],[Method]]="Test",INDEX(Method_Test[],MATCH("LandRemovalPotential",Method_Test[Criteria],0),3),""))</f>
        <v>RoeNoAgri</v>
      </c>
      <c r="M63" s="3">
        <f>IF(calc[[#This Row],[Method]]="FABLEBrief",INDEX(Method_FABLEBrief[],MATCH("LandRemovalPotential",Method_FABLEBrief[Criteria],0),2),IF(calc[[#This Row],[Method]]="Test",INDEX(Method_Test[],MATCH("LandRemovalPotential",Method_Test[Criteria],0),2),""))</f>
        <v>0.19550000000000001</v>
      </c>
      <c r="N63" s="3">
        <f>IF(AND(calc[[#This Row],[C3Source]]="RoeNoAgri",calc[[#This Row],[C4Source]]="FAO"),SUMIFS(DataShLandRemPot[FAOSh_noagri],DataShLandRemPot[ISO3],calc[[#This Row],[ISO3]]),IF(AND(calc[[#This Row],[C3Source]]="RoeAgri",calc[[#This Row],[C4Source]]="FAO"),SUMIFS(DataShLandRemPot[FAOSh_withagri],DataShLandRemPot[ISO3],calc[[#This Row],[ISO3]]),IF(AND(calc[[#This Row],[C3Source]]="RoeNoAgri",calc[[#This Row],[C4Source]]="GHGI"),SUMIFS(DataShLandRemPot[GHGISh_noagri],DataShLandRemPot[ISO3],calc[[#This Row],[ISO3]]),IF(AND(calc[[#This Row],[C3Source]]="RoeAgri",calc[[#This Row],[C4Source]]="GHGI"),SUMIFS(DataShLandRemPot[GHGISh_wagri],DataShLandRemPot[ISO3],calc[[#This Row],[ISO3]]),""))))</f>
        <v>0</v>
      </c>
      <c r="O63" t="str">
        <f>IF(calc[[#This Row],[C3Value]]&lt;&gt;0,IF(calc[[#This Row],[C3Value]]&gt;=calc[[#This Row],[C3Threshold]],"Yes","No"),"nd")</f>
        <v>nd</v>
      </c>
      <c r="P63" t="str">
        <f>IF(calc[[#This Row],[Method]]="FABLEBrief",INDEX(Method_FABLEBrief[],MATCH("LULUCFnegative",Method_FABLEBrief[Criteria],0),3),IF(calc[[#This Row],[Method]]="Test",INDEX(Method_Test[],MATCH("LULUCFnegative",Method_Test[Criteria],0),3),""))</f>
        <v>FAO</v>
      </c>
      <c r="Q63" s="25">
        <f>IF(calc[[#This Row],[Method]]="FABLEBrief",INDEX(Method_FABLEBrief[],MATCH("LULUCFnegative",Method_FABLEBrief[Criteria],0),2),IF(calc[[#This Row],[Method]]="Test",INDEX(Method_Test[],MATCH("LULUCFnegative",Method_Test[Criteria],0),2),""))</f>
        <v>0</v>
      </c>
      <c r="R63" s="29">
        <f>IF(calc[[#This Row],[C4Source]]="FAO",SUMIFS(DataGHGFAO[LULUCF_MtCO2e],DataGHGFAO[ISO3],calc[[#This Row],[ISO3]]),IF(calc[[#This Row],[C4Source]]="GHGI",SUMIFS(DataGHGI[MtCO2e],DataGHGI[Sector],"Land-Use Change and Forestry",DataGHGI[ISO3],calc[[#This Row],[ISO3]]),""))</f>
        <v>0</v>
      </c>
      <c r="S63" t="str">
        <f>IF(calc[[#This Row],[C4Value]]&lt;&gt;0,IF(calc[[#This Row],[C4Value]]&lt;calc[[#This Row],[C4Threshold]],"Yes","No"),"nd")</f>
        <v>nd</v>
      </c>
      <c r="T63" t="str">
        <f>IF(calc[[#This Row],[Method]]="FABLEBrief",INDEX(Method_FABLEBrief[],MATCH("AFOLU",Method_FABLEBrief[Criteria],0),3),IF(calc[[#This Row],[Method]]="Test",INDEX(Method_Test[],MATCH("AFOLU",Method_Test[Criteria],0),3),""))</f>
        <v>FAO</v>
      </c>
      <c r="U63" s="25">
        <f>IF(calc[[#This Row],[Method]]="FABLEBrief",INDEX(Method_FABLEBrief[],MATCH("AFOLU",Method_FABLEBrief[Criteria],0),2),IF(calc[[#This Row],[Method]]="Test",INDEX(Method_Test[],MATCH("AFOLU",Method_Test[Criteria],0),2),""))</f>
        <v>0</v>
      </c>
      <c r="V63" s="25">
        <f>IF(calc[[#This Row],[C5Source]]="FAO",SUMIFS(DataGHGFAO[AFOLU_MtCO2e],DataGHGFAO[ISO3],calc[[#This Row],[ISO3]]),IF(calc[[#This Row],[C5Source]]="GHGI",SUMIFS(DataGHGI[MtCO2e],DataGHGI[Sector],"Land-Use Change and Forestry",DataGHGI[ISO3],calc[[#This Row],[ISO3]])+SUMIFS(DataGHGI[MtCO2e],DataGHGI[Sector],"Agriculture",DataGHGI[ISO3],calc[[#This Row],[ISO3]]),""))</f>
        <v>0</v>
      </c>
      <c r="W63" t="str">
        <f>IF(calc[[#This Row],[C5Value]]&lt;&gt;0,IF(calc[[#This Row],[C5Value]]&lt;calc[[#This Row],[C5Threshold]],"No","Yes"),"nd")</f>
        <v>nd</v>
      </c>
      <c r="X63" s="60" t="str">
        <f>IF(AND(calc[[#This Row],[C1Outcome]]="NO",calc[[#This Row],[C2Outcome]]="NO"),IF(calc[[#This Row],[C3Outcome]]="YES","Profile5","Profile6"),IF(calc[[#This Row],[C3Outcome]]="No","Profile4",IF(calc[[#This Row],[C4Outcome]]="YES",IF(calc[[#This Row],[C5Outcome]]="YES","Profile1","Profile2"),"Profile3")))</f>
        <v>Profile3</v>
      </c>
      <c r="Y63" s="44" t="str">
        <f>IF(OR(calc[[#This Row],[C1Outcome]]="nd",calc[[#This Row],[C3Outcome]]="nd",calc[[#This Row],[C5Outcome]]="nd"),"",calc[[#This Row],[PROFILE_pre]])</f>
        <v/>
      </c>
      <c r="Z63" s="62">
        <f>SUMIFS(DataGHGFAO[LULUCF_MtCO2e],DataGHGFAO[ISO3],calc[[#This Row],[ISO3]])</f>
        <v>0</v>
      </c>
      <c r="AA63" s="62">
        <f>SUMIFS(DataGHGFAO[Crop_MtCO2e],DataGHGFAO[ISO3],calc[[#This Row],[ISO3]])</f>
        <v>0</v>
      </c>
      <c r="AB63" s="62">
        <f>SUMIFS(DataGHGFAO[Livestock_MtCO2e],DataGHGFAO[ISO3],calc[[#This Row],[ISO3]])</f>
        <v>0</v>
      </c>
      <c r="AC63" s="62">
        <f>SUMIFS(DataGHGFAO[AFOLU_MtCO2e],DataGHGFAO[ISO3],calc[[#This Row],[ISO3]])</f>
        <v>0</v>
      </c>
    </row>
    <row r="64" spans="1:34">
      <c r="A64" t="s">
        <v>83</v>
      </c>
      <c r="B64" t="s">
        <v>84</v>
      </c>
      <c r="C64" t="str">
        <f>INDEX(SelectionMethod[],MATCH("x",SelectionMethod[Selection],0),2)</f>
        <v>FABLEBrief</v>
      </c>
      <c r="D64" t="str">
        <f>IF(calc[[#This Row],[Method]]="FABLEBrief",INDEX(Method_FABLEBrief[],MATCH("Totalkcal",Method_FABLEBrief[Criteria],0),3),IF(calc[[#This Row],[Method]]="Test",INDEX(Method_Test[],MATCH("Totalkcal",Method_Test[Criteria],0),3),""))</f>
        <v>FAO</v>
      </c>
      <c r="E64">
        <f>IF(calc[[#This Row],[Method]]="FABLEBrief",INDEX(Method_FABLEBrief[],MATCH("Totalkcal",Method_FABLEBrief[Criteria],0),2),IF(calc[[#This Row],[Method]]="Test",INDEX(Method_Test[],MATCH("Totalkcal",Method_Test[Criteria],0),2),""))</f>
        <v>3000</v>
      </c>
      <c r="F64">
        <f>IF(calc[[#This Row],[C1Source]]="FAO",SUMIFS(DataFoodConso[Total Kcal],DataFoodConso[ISO3],calc[[#This Row],[ISO3]]),"")</f>
        <v>3046</v>
      </c>
      <c r="G64" t="str">
        <f>IF(calc[[#This Row],[C1Value]]&gt;0,IF(calc[[#This Row],[C1Value]]&lt;=calc[[#This Row],[C1Threshold]],"No","Yes"),"nd")</f>
        <v>Yes</v>
      </c>
      <c r="H64" t="str">
        <f>IF(calc[[#This Row],[Method]]="FABLEBrief",INDEX(Method_FABLEBrief[],MATCH("RedMeatkcal",Method_FABLEBrief[Criteria],0),3),IF(calc[[#This Row],[Method]]="Test",INDEX(Method_Test[],MATCH("RedMeatkcal",Method_Test[Criteria],0),3),""))</f>
        <v>FAO</v>
      </c>
      <c r="I64">
        <f>IF(calc[[#This Row],[Method]]="FABLEBrief",INDEX(Method_FABLEBrief[],MATCH("RedMeatkcal",Method_FABLEBrief[Criteria],0),2),IF(calc[[#This Row],[Method]]="Test",INDEX(Method_Test[],MATCH("RedMeatkcal",Method_Test[Criteria],0),2),""))</f>
        <v>60</v>
      </c>
      <c r="J64">
        <f>IF(calc[[#This Row],[C2Source]]="FAO",SUMIFS(DataFoodConso[Red Meat],DataFoodConso[ISO3],calc[[#This Row],[ISO3]]),"")</f>
        <v>233</v>
      </c>
      <c r="K64" t="str">
        <f>IF(AND(calc[[#This Row],[C2Value]]&gt;0,calc[[#This Row],[C2Value]]&lt;=calc[[#This Row],[C2Threshold]]),"No","Yes")</f>
        <v>Yes</v>
      </c>
      <c r="L64" t="str">
        <f>IF(calc[[#This Row],[Method]]="FABLEBrief",INDEX(Method_FABLEBrief[],MATCH("LandRemovalPotential",Method_FABLEBrief[Criteria],0),3),IF(calc[[#This Row],[Method]]="Test",INDEX(Method_Test[],MATCH("LandRemovalPotential",Method_Test[Criteria],0),3),""))</f>
        <v>RoeNoAgri</v>
      </c>
      <c r="M64" s="3">
        <f>IF(calc[[#This Row],[Method]]="FABLEBrief",INDEX(Method_FABLEBrief[],MATCH("LandRemovalPotential",Method_FABLEBrief[Criteria],0),2),IF(calc[[#This Row],[Method]]="Test",INDEX(Method_Test[],MATCH("LandRemovalPotential",Method_Test[Criteria],0),2),""))</f>
        <v>0.19550000000000001</v>
      </c>
      <c r="N64" s="3">
        <f>IF(AND(calc[[#This Row],[C3Source]]="RoeNoAgri",calc[[#This Row],[C4Source]]="FAO"),SUMIFS(DataShLandRemPot[FAOSh_noagri],DataShLandRemPot[ISO3],calc[[#This Row],[ISO3]]),IF(AND(calc[[#This Row],[C3Source]]="RoeAgri",calc[[#This Row],[C4Source]]="FAO"),SUMIFS(DataShLandRemPot[FAOSh_withagri],DataShLandRemPot[ISO3],calc[[#This Row],[ISO3]]),IF(AND(calc[[#This Row],[C3Source]]="RoeNoAgri",calc[[#This Row],[C4Source]]="GHGI"),SUMIFS(DataShLandRemPot[GHGISh_noagri],DataShLandRemPot[ISO3],calc[[#This Row],[ISO3]]),IF(AND(calc[[#This Row],[C3Source]]="RoeAgri",calc[[#This Row],[C4Source]]="GHGI"),SUMIFS(DataShLandRemPot[GHGISh_wagri],DataShLandRemPot[ISO3],calc[[#This Row],[ISO3]]),""))))</f>
        <v>8.6640365298380553E-3</v>
      </c>
      <c r="O64" t="str">
        <f>IF(calc[[#This Row],[C3Value]]&lt;&gt;0,IF(calc[[#This Row],[C3Value]]&gt;=calc[[#This Row],[C3Threshold]],"Yes","No"),"nd")</f>
        <v>No</v>
      </c>
      <c r="P64" t="str">
        <f>IF(calc[[#This Row],[Method]]="FABLEBrief",INDEX(Method_FABLEBrief[],MATCH("LULUCFnegative",Method_FABLEBrief[Criteria],0),3),IF(calc[[#This Row],[Method]]="Test",INDEX(Method_Test[],MATCH("LULUCFnegative",Method_Test[Criteria],0),3),""))</f>
        <v>FAO</v>
      </c>
      <c r="Q64" s="25">
        <f>IF(calc[[#This Row],[Method]]="FABLEBrief",INDEX(Method_FABLEBrief[],MATCH("LULUCFnegative",Method_FABLEBrief[Criteria],0),2),IF(calc[[#This Row],[Method]]="Test",INDEX(Method_Test[],MATCH("LULUCFnegative",Method_Test[Criteria],0),2),""))</f>
        <v>0</v>
      </c>
      <c r="R64" s="29">
        <f>IF(calc[[#This Row],[C4Source]]="FAO",SUMIFS(DataGHGFAO[LULUCF_MtCO2e],DataGHGFAO[ISO3],calc[[#This Row],[ISO3]]),IF(calc[[#This Row],[C4Source]]="GHGI",SUMIFS(DataGHGI[MtCO2e],DataGHGI[Sector],"Land-Use Change and Forestry",DataGHGI[ISO3],calc[[#This Row],[ISO3]]),""))</f>
        <v>-0.24871109999999999</v>
      </c>
      <c r="S64" t="str">
        <f>IF(calc[[#This Row],[C4Value]]&lt;&gt;0,IF(calc[[#This Row],[C4Value]]&lt;calc[[#This Row],[C4Threshold]],"Yes","No"),"nd")</f>
        <v>Yes</v>
      </c>
      <c r="T64" t="str">
        <f>IF(calc[[#This Row],[Method]]="FABLEBrief",INDEX(Method_FABLEBrief[],MATCH("AFOLU",Method_FABLEBrief[Criteria],0),3),IF(calc[[#This Row],[Method]]="Test",INDEX(Method_Test[],MATCH("AFOLU",Method_Test[Criteria],0),3),""))</f>
        <v>FAO</v>
      </c>
      <c r="U64" s="25">
        <f>IF(calc[[#This Row],[Method]]="FABLEBrief",INDEX(Method_FABLEBrief[],MATCH("AFOLU",Method_FABLEBrief[Criteria],0),2),IF(calc[[#This Row],[Method]]="Test",INDEX(Method_Test[],MATCH("AFOLU",Method_Test[Criteria],0),2),""))</f>
        <v>0</v>
      </c>
      <c r="V64" s="25">
        <f>IF(calc[[#This Row],[C5Source]]="FAO",SUMIFS(DataGHGFAO[AFOLU_MtCO2e],DataGHGFAO[ISO3],calc[[#This Row],[ISO3]]),IF(calc[[#This Row],[C5Source]]="GHGI",SUMIFS(DataGHGI[MtCO2e],DataGHGI[Sector],"Land-Use Change and Forestry",DataGHGI[ISO3],calc[[#This Row],[ISO3]])+SUMIFS(DataGHGI[MtCO2e],DataGHGI[Sector],"Agriculture",DataGHGI[ISO3],calc[[#This Row],[ISO3]]),""))</f>
        <v>0.1624873</v>
      </c>
      <c r="W64" t="str">
        <f>IF(calc[[#This Row],[C5Value]]&lt;&gt;0,IF(calc[[#This Row],[C5Value]]&lt;calc[[#This Row],[C5Threshold]],"No","Yes"),"nd")</f>
        <v>Yes</v>
      </c>
      <c r="X64" s="60" t="str">
        <f>IF(AND(calc[[#This Row],[C1Outcome]]="NO",calc[[#This Row],[C2Outcome]]="NO"),IF(calc[[#This Row],[C3Outcome]]="YES","Profile5","Profile6"),IF(calc[[#This Row],[C3Outcome]]="No","Profile4",IF(calc[[#This Row],[C4Outcome]]="YES",IF(calc[[#This Row],[C5Outcome]]="YES","Profile1","Profile2"),"Profile3")))</f>
        <v>Profile4</v>
      </c>
      <c r="Y64" s="44" t="str">
        <f>IF(OR(calc[[#This Row],[C1Outcome]]="nd",calc[[#This Row],[C3Outcome]]="nd",calc[[#This Row],[C5Outcome]]="nd"),"",calc[[#This Row],[PROFILE_pre]])</f>
        <v>Profile4</v>
      </c>
      <c r="Z64" s="62">
        <f>SUMIFS(DataGHGFAO[LULUCF_MtCO2e],DataGHGFAO[ISO3],calc[[#This Row],[ISO3]])</f>
        <v>-0.24871109999999999</v>
      </c>
      <c r="AA64" s="62">
        <f>SUMIFS(DataGHGFAO[Crop_MtCO2e],DataGHGFAO[ISO3],calc[[#This Row],[ISO3]])</f>
        <v>4.8866799999999988E-2</v>
      </c>
      <c r="AB64" s="62">
        <f>SUMIFS(DataGHGFAO[Livestock_MtCO2e],DataGHGFAO[ISO3],calc[[#This Row],[ISO3]])</f>
        <v>0.36233160000000003</v>
      </c>
      <c r="AC64" s="62">
        <f>SUMIFS(DataGHGFAO[AFOLU_MtCO2e],DataGHGFAO[ISO3],calc[[#This Row],[ISO3]])</f>
        <v>0.1624873</v>
      </c>
    </row>
    <row r="65" spans="1:29">
      <c r="A65" t="s">
        <v>97</v>
      </c>
      <c r="B65" t="s">
        <v>98</v>
      </c>
      <c r="C65" t="str">
        <f>INDEX(SelectionMethod[],MATCH("x",SelectionMethod[Selection],0),2)</f>
        <v>FABLEBrief</v>
      </c>
      <c r="D65" t="str">
        <f>IF(calc[[#This Row],[Method]]="FABLEBrief",INDEX(Method_FABLEBrief[],MATCH("Totalkcal",Method_FABLEBrief[Criteria],0),3),IF(calc[[#This Row],[Method]]="Test",INDEX(Method_Test[],MATCH("Totalkcal",Method_Test[Criteria],0),3),""))</f>
        <v>FAO</v>
      </c>
      <c r="E65">
        <f>IF(calc[[#This Row],[Method]]="FABLEBrief",INDEX(Method_FABLEBrief[],MATCH("Totalkcal",Method_FABLEBrief[Criteria],0),2),IF(calc[[#This Row],[Method]]="Test",INDEX(Method_Test[],MATCH("Totalkcal",Method_Test[Criteria],0),2),""))</f>
        <v>3000</v>
      </c>
      <c r="F65">
        <f>IF(calc[[#This Row],[C1Source]]="FAO",SUMIFS(DataFoodConso[Total Kcal],DataFoodConso[ISO3],calc[[#This Row],[ISO3]]),"")</f>
        <v>3286</v>
      </c>
      <c r="G65" t="str">
        <f>IF(calc[[#This Row],[C1Value]]&gt;0,IF(calc[[#This Row],[C1Value]]&lt;=calc[[#This Row],[C1Threshold]],"No","Yes"),"nd")</f>
        <v>Yes</v>
      </c>
      <c r="H65" t="str">
        <f>IF(calc[[#This Row],[Method]]="FABLEBrief",INDEX(Method_FABLEBrief[],MATCH("RedMeatkcal",Method_FABLEBrief[Criteria],0),3),IF(calc[[#This Row],[Method]]="Test",INDEX(Method_Test[],MATCH("RedMeatkcal",Method_Test[Criteria],0),3),""))</f>
        <v>FAO</v>
      </c>
      <c r="I65">
        <f>IF(calc[[#This Row],[Method]]="FABLEBrief",INDEX(Method_FABLEBrief[],MATCH("RedMeatkcal",Method_FABLEBrief[Criteria],0),2),IF(calc[[#This Row],[Method]]="Test",INDEX(Method_Test[],MATCH("RedMeatkcal",Method_Test[Criteria],0),2),""))</f>
        <v>60</v>
      </c>
      <c r="J65">
        <f>IF(calc[[#This Row],[C2Source]]="FAO",SUMIFS(DataFoodConso[Red Meat],DataFoodConso[ISO3],calc[[#This Row],[ISO3]]),"")</f>
        <v>232</v>
      </c>
      <c r="K65" t="str">
        <f>IF(AND(calc[[#This Row],[C2Value]]&gt;0,calc[[#This Row],[C2Value]]&lt;=calc[[#This Row],[C2Threshold]]),"No","Yes")</f>
        <v>Yes</v>
      </c>
      <c r="L65" t="str">
        <f>IF(calc[[#This Row],[Method]]="FABLEBrief",INDEX(Method_FABLEBrief[],MATCH("LandRemovalPotential",Method_FABLEBrief[Criteria],0),3),IF(calc[[#This Row],[Method]]="Test",INDEX(Method_Test[],MATCH("LandRemovalPotential",Method_Test[Criteria],0),3),""))</f>
        <v>RoeNoAgri</v>
      </c>
      <c r="M65" s="3">
        <f>IF(calc[[#This Row],[Method]]="FABLEBrief",INDEX(Method_FABLEBrief[],MATCH("LandRemovalPotential",Method_FABLEBrief[Criteria],0),2),IF(calc[[#This Row],[Method]]="Test",INDEX(Method_Test[],MATCH("LandRemovalPotential",Method_Test[Criteria],0),2),""))</f>
        <v>0.19550000000000001</v>
      </c>
      <c r="N65" s="3">
        <f>IF(AND(calc[[#This Row],[C3Source]]="RoeNoAgri",calc[[#This Row],[C4Source]]="FAO"),SUMIFS(DataShLandRemPot[FAOSh_noagri],DataShLandRemPot[ISO3],calc[[#This Row],[ISO3]]),IF(AND(calc[[#This Row],[C3Source]]="RoeAgri",calc[[#This Row],[C4Source]]="FAO"),SUMIFS(DataShLandRemPot[FAOSh_withagri],DataShLandRemPot[ISO3],calc[[#This Row],[ISO3]]),IF(AND(calc[[#This Row],[C3Source]]="RoeNoAgri",calc[[#This Row],[C4Source]]="GHGI"),SUMIFS(DataShLandRemPot[GHGISh_noagri],DataShLandRemPot[ISO3],calc[[#This Row],[ISO3]]),IF(AND(calc[[#This Row],[C3Source]]="RoeAgri",calc[[#This Row],[C4Source]]="GHGI"),SUMIFS(DataShLandRemPot[GHGISh_wagri],DataShLandRemPot[ISO3],calc[[#This Row],[ISO3]]),""))))</f>
        <v>4.3215255768291314E-2</v>
      </c>
      <c r="O65" t="str">
        <f>IF(calc[[#This Row],[C3Value]]&lt;&gt;0,IF(calc[[#This Row],[C3Value]]&gt;=calc[[#This Row],[C3Threshold]],"Yes","No"),"nd")</f>
        <v>No</v>
      </c>
      <c r="P65" t="str">
        <f>IF(calc[[#This Row],[Method]]="FABLEBrief",INDEX(Method_FABLEBrief[],MATCH("LULUCFnegative",Method_FABLEBrief[Criteria],0),3),IF(calc[[#This Row],[Method]]="Test",INDEX(Method_Test[],MATCH("LULUCFnegative",Method_Test[Criteria],0),3),""))</f>
        <v>FAO</v>
      </c>
      <c r="Q65" s="25">
        <f>IF(calc[[#This Row],[Method]]="FABLEBrief",INDEX(Method_FABLEBrief[],MATCH("LULUCFnegative",Method_FABLEBrief[Criteria],0),2),IF(calc[[#This Row],[Method]]="Test",INDEX(Method_Test[],MATCH("LULUCFnegative",Method_Test[Criteria],0),2),""))</f>
        <v>0</v>
      </c>
      <c r="R65" s="29">
        <f>IF(calc[[#This Row],[C4Source]]="FAO",SUMIFS(DataGHGFAO[LULUCF_MtCO2e],DataGHGFAO[ISO3],calc[[#This Row],[ISO3]]),IF(calc[[#This Row],[C4Source]]="GHGI",SUMIFS(DataGHGI[MtCO2e],DataGHGI[Sector],"Land-Use Change and Forestry",DataGHGI[ISO3],calc[[#This Row],[ISO3]]),""))</f>
        <v>-5.8162096999999999</v>
      </c>
      <c r="S65" t="str">
        <f>IF(calc[[#This Row],[C4Value]]&lt;&gt;0,IF(calc[[#This Row],[C4Value]]&lt;calc[[#This Row],[C4Threshold]],"Yes","No"),"nd")</f>
        <v>Yes</v>
      </c>
      <c r="T65" t="str">
        <f>IF(calc[[#This Row],[Method]]="FABLEBrief",INDEX(Method_FABLEBrief[],MATCH("AFOLU",Method_FABLEBrief[Criteria],0),3),IF(calc[[#This Row],[Method]]="Test",INDEX(Method_Test[],MATCH("AFOLU",Method_Test[Criteria],0),3),""))</f>
        <v>FAO</v>
      </c>
      <c r="U65" s="25">
        <f>IF(calc[[#This Row],[Method]]="FABLEBrief",INDEX(Method_FABLEBrief[],MATCH("AFOLU",Method_FABLEBrief[Criteria],0),2),IF(calc[[#This Row],[Method]]="Test",INDEX(Method_Test[],MATCH("AFOLU",Method_Test[Criteria],0),2),""))</f>
        <v>0</v>
      </c>
      <c r="V65" s="25">
        <f>IF(calc[[#This Row],[C5Source]]="FAO",SUMIFS(DataGHGFAO[AFOLU_MtCO2e],DataGHGFAO[ISO3],calc[[#This Row],[ISO3]]),IF(calc[[#This Row],[C5Source]]="GHGI",SUMIFS(DataGHGI[MtCO2e],DataGHGI[Sector],"Land-Use Change and Forestry",DataGHGI[ISO3],calc[[#This Row],[ISO3]])+SUMIFS(DataGHGI[MtCO2e],DataGHGI[Sector],"Agriculture",DataGHGI[ISO3],calc[[#This Row],[ISO3]]),""))</f>
        <v>0.86514980000000008</v>
      </c>
      <c r="W65" t="str">
        <f>IF(calc[[#This Row],[C5Value]]&lt;&gt;0,IF(calc[[#This Row],[C5Value]]&lt;calc[[#This Row],[C5Threshold]],"No","Yes"),"nd")</f>
        <v>Yes</v>
      </c>
      <c r="X65" s="60" t="str">
        <f>IF(AND(calc[[#This Row],[C1Outcome]]="NO",calc[[#This Row],[C2Outcome]]="NO"),IF(calc[[#This Row],[C3Outcome]]="YES","Profile5","Profile6"),IF(calc[[#This Row],[C3Outcome]]="No","Profile4",IF(calc[[#This Row],[C4Outcome]]="YES",IF(calc[[#This Row],[C5Outcome]]="YES","Profile1","Profile2"),"Profile3")))</f>
        <v>Profile4</v>
      </c>
      <c r="Y65" s="44" t="str">
        <f>IF(OR(calc[[#This Row],[C1Outcome]]="nd",calc[[#This Row],[C3Outcome]]="nd",calc[[#This Row],[C5Outcome]]="nd"),"",calc[[#This Row],[PROFILE_pre]])</f>
        <v>Profile4</v>
      </c>
      <c r="Z65" s="62">
        <f>SUMIFS(DataGHGFAO[LULUCF_MtCO2e],DataGHGFAO[ISO3],calc[[#This Row],[ISO3]])</f>
        <v>-5.8162096999999999</v>
      </c>
      <c r="AA65" s="62">
        <f>SUMIFS(DataGHGFAO[Crop_MtCO2e],DataGHGFAO[ISO3],calc[[#This Row],[ISO3]])</f>
        <v>2.5924049999999994</v>
      </c>
      <c r="AB65" s="62">
        <f>SUMIFS(DataGHGFAO[Livestock_MtCO2e],DataGHGFAO[ISO3],calc[[#This Row],[ISO3]])</f>
        <v>4.0889544999999998</v>
      </c>
      <c r="AC65" s="62">
        <f>SUMIFS(DataGHGFAO[AFOLU_MtCO2e],DataGHGFAO[ISO3],calc[[#This Row],[ISO3]])</f>
        <v>0.86514980000000008</v>
      </c>
    </row>
    <row r="66" spans="1:29">
      <c r="A66" t="s">
        <v>235</v>
      </c>
      <c r="B66" t="s">
        <v>236</v>
      </c>
      <c r="C66" t="str">
        <f>INDEX(SelectionMethod[],MATCH("x",SelectionMethod[Selection],0),2)</f>
        <v>FABLEBrief</v>
      </c>
      <c r="D66" t="str">
        <f>IF(calc[[#This Row],[Method]]="FABLEBrief",INDEX(Method_FABLEBrief[],MATCH("Totalkcal",Method_FABLEBrief[Criteria],0),3),IF(calc[[#This Row],[Method]]="Test",INDEX(Method_Test[],MATCH("Totalkcal",Method_Test[Criteria],0),3),""))</f>
        <v>FAO</v>
      </c>
      <c r="E66">
        <f>IF(calc[[#This Row],[Method]]="FABLEBrief",INDEX(Method_FABLEBrief[],MATCH("Totalkcal",Method_FABLEBrief[Criteria],0),2),IF(calc[[#This Row],[Method]]="Test",INDEX(Method_Test[],MATCH("Totalkcal",Method_Test[Criteria],0),2),""))</f>
        <v>3000</v>
      </c>
      <c r="F66">
        <f>IF(calc[[#This Row],[C1Source]]="FAO",SUMIFS(DataFoodConso[Total Kcal],DataFoodConso[ISO3],calc[[#This Row],[ISO3]]),"")</f>
        <v>3421</v>
      </c>
      <c r="G66" t="str">
        <f>IF(calc[[#This Row],[C1Value]]&gt;0,IF(calc[[#This Row],[C1Value]]&lt;=calc[[#This Row],[C1Threshold]],"No","Yes"),"nd")</f>
        <v>Yes</v>
      </c>
      <c r="H66" t="str">
        <f>IF(calc[[#This Row],[Method]]="FABLEBrief",INDEX(Method_FABLEBrief[],MATCH("RedMeatkcal",Method_FABLEBrief[Criteria],0),3),IF(calc[[#This Row],[Method]]="Test",INDEX(Method_Test[],MATCH("RedMeatkcal",Method_Test[Criteria],0),3),""))</f>
        <v>FAO</v>
      </c>
      <c r="I66">
        <f>IF(calc[[#This Row],[Method]]="FABLEBrief",INDEX(Method_FABLEBrief[],MATCH("RedMeatkcal",Method_FABLEBrief[Criteria],0),2),IF(calc[[#This Row],[Method]]="Test",INDEX(Method_Test[],MATCH("RedMeatkcal",Method_Test[Criteria],0),2),""))</f>
        <v>60</v>
      </c>
      <c r="J66">
        <f>IF(calc[[#This Row],[C2Source]]="FAO",SUMIFS(DataFoodConso[Red Meat],DataFoodConso[ISO3],calc[[#This Row],[ISO3]]),"")</f>
        <v>279</v>
      </c>
      <c r="K66" s="41" t="str">
        <f>IF(AND(calc[[#This Row],[C2Value]]&gt;0,calc[[#This Row],[C2Value]]&lt;=calc[[#This Row],[C2Threshold]]),"No","Yes")</f>
        <v>Yes</v>
      </c>
      <c r="L66" t="str">
        <f>IF(calc[[#This Row],[Method]]="FABLEBrief",INDEX(Method_FABLEBrief[],MATCH("LandRemovalPotential",Method_FABLEBrief[Criteria],0),3),IF(calc[[#This Row],[Method]]="Test",INDEX(Method_Test[],MATCH("LandRemovalPotential",Method_Test[Criteria],0),3),""))</f>
        <v>RoeNoAgri</v>
      </c>
      <c r="M66" s="3">
        <f>IF(calc[[#This Row],[Method]]="FABLEBrief",INDEX(Method_FABLEBrief[],MATCH("LandRemovalPotential",Method_FABLEBrief[Criteria],0),2),IF(calc[[#This Row],[Method]]="Test",INDEX(Method_Test[],MATCH("LandRemovalPotential",Method_Test[Criteria],0),2),""))</f>
        <v>0.19550000000000001</v>
      </c>
      <c r="N66" s="3">
        <f>IF(AND(calc[[#This Row],[C3Source]]="RoeNoAgri",calc[[#This Row],[C4Source]]="FAO"),SUMIFS(DataShLandRemPot[FAOSh_noagri],DataShLandRemPot[ISO3],calc[[#This Row],[ISO3]]),IF(AND(calc[[#This Row],[C3Source]]="RoeAgri",calc[[#This Row],[C4Source]]="FAO"),SUMIFS(DataShLandRemPot[FAOSh_withagri],DataShLandRemPot[ISO3],calc[[#This Row],[ISO3]]),IF(AND(calc[[#This Row],[C3Source]]="RoeNoAgri",calc[[#This Row],[C4Source]]="GHGI"),SUMIFS(DataShLandRemPot[GHGISh_noagri],DataShLandRemPot[ISO3],calc[[#This Row],[ISO3]]),IF(AND(calc[[#This Row],[C3Source]]="RoeAgri",calc[[#This Row],[C4Source]]="GHGI"),SUMIFS(DataShLandRemPot[GHGISh_wagri],DataShLandRemPot[ISO3],calc[[#This Row],[ISO3]]),""))))</f>
        <v>0.3277459121106569</v>
      </c>
      <c r="O66" t="str">
        <f>IF(calc[[#This Row],[C3Value]]&lt;&gt;0,IF(calc[[#This Row],[C3Value]]&gt;=calc[[#This Row],[C3Threshold]],"Yes","No"),"nd")</f>
        <v>Yes</v>
      </c>
      <c r="P66" t="str">
        <f>IF(calc[[#This Row],[Method]]="FABLEBrief",INDEX(Method_FABLEBrief[],MATCH("LULUCFnegative",Method_FABLEBrief[Criteria],0),3),IF(calc[[#This Row],[Method]]="Test",INDEX(Method_Test[],MATCH("LULUCFnegative",Method_Test[Criteria],0),3),""))</f>
        <v>FAO</v>
      </c>
      <c r="Q66" s="25">
        <f>IF(calc[[#This Row],[Method]]="FABLEBrief",INDEX(Method_FABLEBrief[],MATCH("LULUCFnegative",Method_FABLEBrief[Criteria],0),2),IF(calc[[#This Row],[Method]]="Test",INDEX(Method_Test[],MATCH("LULUCFnegative",Method_Test[Criteria],0),2),""))</f>
        <v>0</v>
      </c>
      <c r="R66" s="29">
        <f>IF(calc[[#This Row],[C4Source]]="FAO",SUMIFS(DataGHGFAO[LULUCF_MtCO2e],DataGHGFAO[ISO3],calc[[#This Row],[ISO3]]),IF(calc[[#This Row],[C4Source]]="GHGI",SUMIFS(DataGHGI[MtCO2e],DataGHGI[Sector],"Land-Use Change and Forestry",DataGHGI[ISO3],calc[[#This Row],[ISO3]]),""))</f>
        <v>0.85626250000000004</v>
      </c>
      <c r="S66" t="str">
        <f>IF(calc[[#This Row],[C4Value]]&lt;&gt;0,IF(calc[[#This Row],[C4Value]]&lt;calc[[#This Row],[C4Threshold]],"Yes","No"),"nd")</f>
        <v>No</v>
      </c>
      <c r="T66" t="str">
        <f>IF(calc[[#This Row],[Method]]="FABLEBrief",INDEX(Method_FABLEBrief[],MATCH("AFOLU",Method_FABLEBrief[Criteria],0),3),IF(calc[[#This Row],[Method]]="Test",INDEX(Method_Test[],MATCH("AFOLU",Method_Test[Criteria],0),3),""))</f>
        <v>FAO</v>
      </c>
      <c r="U66" s="25">
        <f>IF(calc[[#This Row],[Method]]="FABLEBrief",INDEX(Method_FABLEBrief[],MATCH("AFOLU",Method_FABLEBrief[Criteria],0),2),IF(calc[[#This Row],[Method]]="Test",INDEX(Method_Test[],MATCH("AFOLU",Method_Test[Criteria],0),2),""))</f>
        <v>0</v>
      </c>
      <c r="V66" s="25">
        <f>IF(calc[[#This Row],[C5Source]]="FAO",SUMIFS(DataGHGFAO[AFOLU_MtCO2e],DataGHGFAO[ISO3],calc[[#This Row],[ISO3]]),IF(calc[[#This Row],[C5Source]]="GHGI",SUMIFS(DataGHGI[MtCO2e],DataGHGI[Sector],"Land-Use Change and Forestry",DataGHGI[ISO3],calc[[#This Row],[ISO3]])+SUMIFS(DataGHGI[MtCO2e],DataGHGI[Sector],"Agriculture",DataGHGI[ISO3],calc[[#This Row],[ISO3]]),""))</f>
        <v>11.48859</v>
      </c>
      <c r="W66" t="str">
        <f>IF(calc[[#This Row],[C5Value]]&lt;&gt;0,IF(calc[[#This Row],[C5Value]]&lt;calc[[#This Row],[C5Threshold]],"No","Yes"),"nd")</f>
        <v>Yes</v>
      </c>
      <c r="X66" s="60" t="str">
        <f>IF(AND(calc[[#This Row],[C1Outcome]]="NO",calc[[#This Row],[C2Outcome]]="NO"),IF(calc[[#This Row],[C3Outcome]]="YES","Profile5","Profile6"),IF(calc[[#This Row],[C3Outcome]]="No","Profile4",IF(calc[[#This Row],[C4Outcome]]="YES",IF(calc[[#This Row],[C5Outcome]]="YES","Profile1","Profile2"),"Profile3")))</f>
        <v>Profile3</v>
      </c>
      <c r="Y66" s="44" t="str">
        <f>IF(OR(calc[[#This Row],[C1Outcome]]="nd",calc[[#This Row],[C3Outcome]]="nd",calc[[#This Row],[C5Outcome]]="nd"),"",calc[[#This Row],[PROFILE_pre]])</f>
        <v>Profile3</v>
      </c>
      <c r="Z66" s="62">
        <f>SUMIFS(DataGHGFAO[LULUCF_MtCO2e],DataGHGFAO[ISO3],calc[[#This Row],[ISO3]])</f>
        <v>0.85626250000000004</v>
      </c>
      <c r="AA66" s="62">
        <f>SUMIFS(DataGHGFAO[Crop_MtCO2e],DataGHGFAO[ISO3],calc[[#This Row],[ISO3]])</f>
        <v>2.0571429000000006</v>
      </c>
      <c r="AB66" s="62">
        <f>SUMIFS(DataGHGFAO[Livestock_MtCO2e],DataGHGFAO[ISO3],calc[[#This Row],[ISO3]])</f>
        <v>8.5751846999999994</v>
      </c>
      <c r="AC66" s="62">
        <f>SUMIFS(DataGHGFAO[AFOLU_MtCO2e],DataGHGFAO[ISO3],calc[[#This Row],[ISO3]])</f>
        <v>11.48859</v>
      </c>
    </row>
    <row r="67" spans="1:29">
      <c r="A67" t="s">
        <v>333</v>
      </c>
      <c r="B67" t="s">
        <v>334</v>
      </c>
      <c r="C67" t="str">
        <f>INDEX(SelectionMethod[],MATCH("x",SelectionMethod[Selection],0),2)</f>
        <v>FABLEBrief</v>
      </c>
      <c r="D67" t="str">
        <f>IF(calc[[#This Row],[Method]]="FABLEBrief",INDEX(Method_FABLEBrief[],MATCH("Totalkcal",Method_FABLEBrief[Criteria],0),3),IF(calc[[#This Row],[Method]]="Test",INDEX(Method_Test[],MATCH("Totalkcal",Method_Test[Criteria],0),3),""))</f>
        <v>FAO</v>
      </c>
      <c r="E67">
        <f>IF(calc[[#This Row],[Method]]="FABLEBrief",INDEX(Method_FABLEBrief[],MATCH("Totalkcal",Method_FABLEBrief[Criteria],0),2),IF(calc[[#This Row],[Method]]="Test",INDEX(Method_Test[],MATCH("Totalkcal",Method_Test[Criteria],0),2),""))</f>
        <v>3000</v>
      </c>
      <c r="F67">
        <f>IF(calc[[#This Row],[C1Source]]="FAO",SUMIFS(DataFoodConso[Total Kcal],DataFoodConso[ISO3],calc[[#This Row],[ISO3]]),"")</f>
        <v>2795</v>
      </c>
      <c r="G67" t="str">
        <f>IF(calc[[#This Row],[C1Value]]&gt;0,IF(calc[[#This Row],[C1Value]]&lt;=calc[[#This Row],[C1Threshold]],"No","Yes"),"nd")</f>
        <v>No</v>
      </c>
      <c r="H67" t="str">
        <f>IF(calc[[#This Row],[Method]]="FABLEBrief",INDEX(Method_FABLEBrief[],MATCH("RedMeatkcal",Method_FABLEBrief[Criteria],0),3),IF(calc[[#This Row],[Method]]="Test",INDEX(Method_Test[],MATCH("RedMeatkcal",Method_Test[Criteria],0),3),""))</f>
        <v>FAO</v>
      </c>
      <c r="I67">
        <f>IF(calc[[#This Row],[Method]]="FABLEBrief",INDEX(Method_FABLEBrief[],MATCH("RedMeatkcal",Method_FABLEBrief[Criteria],0),2),IF(calc[[#This Row],[Method]]="Test",INDEX(Method_Test[],MATCH("RedMeatkcal",Method_Test[Criteria],0),2),""))</f>
        <v>60</v>
      </c>
      <c r="J67">
        <f>IF(calc[[#This Row],[C2Source]]="FAO",SUMIFS(DataFoodConso[Red Meat],DataFoodConso[ISO3],calc[[#This Row],[ISO3]]),"")</f>
        <v>66</v>
      </c>
      <c r="K67" t="str">
        <f>IF(AND(calc[[#This Row],[C2Value]]&gt;0,calc[[#This Row],[C2Value]]&lt;=calc[[#This Row],[C2Threshold]]),"No","Yes")</f>
        <v>Yes</v>
      </c>
      <c r="L67" t="str">
        <f>IF(calc[[#This Row],[Method]]="FABLEBrief",INDEX(Method_FABLEBrief[],MATCH("LandRemovalPotential",Method_FABLEBrief[Criteria],0),3),IF(calc[[#This Row],[Method]]="Test",INDEX(Method_Test[],MATCH("LandRemovalPotential",Method_Test[Criteria],0),3),""))</f>
        <v>RoeNoAgri</v>
      </c>
      <c r="M67" s="3">
        <f>IF(calc[[#This Row],[Method]]="FABLEBrief",INDEX(Method_FABLEBrief[],MATCH("LandRemovalPotential",Method_FABLEBrief[Criteria],0),2),IF(calc[[#This Row],[Method]]="Test",INDEX(Method_Test[],MATCH("LandRemovalPotential",Method_Test[Criteria],0),2),""))</f>
        <v>0.19550000000000001</v>
      </c>
      <c r="N67" s="3">
        <f>IF(AND(calc[[#This Row],[C3Source]]="RoeNoAgri",calc[[#This Row],[C4Source]]="FAO"),SUMIFS(DataShLandRemPot[FAOSh_noagri],DataShLandRemPot[ISO3],calc[[#This Row],[ISO3]]),IF(AND(calc[[#This Row],[C3Source]]="RoeAgri",calc[[#This Row],[C4Source]]="FAO"),SUMIFS(DataShLandRemPot[FAOSh_withagri],DataShLandRemPot[ISO3],calc[[#This Row],[ISO3]]),IF(AND(calc[[#This Row],[C3Source]]="RoeNoAgri",calc[[#This Row],[C4Source]]="GHGI"),SUMIFS(DataShLandRemPot[GHGISh_noagri],DataShLandRemPot[ISO3],calc[[#This Row],[ISO3]]),IF(AND(calc[[#This Row],[C3Source]]="RoeAgri",calc[[#This Row],[C4Source]]="GHGI"),SUMIFS(DataShLandRemPot[GHGISh_wagri],DataShLandRemPot[ISO3],calc[[#This Row],[ISO3]]),""))))</f>
        <v>3.1799909593251775E-2</v>
      </c>
      <c r="O67" t="str">
        <f>IF(calc[[#This Row],[C3Value]]&lt;&gt;0,IF(calc[[#This Row],[C3Value]]&gt;=calc[[#This Row],[C3Threshold]],"Yes","No"),"nd")</f>
        <v>No</v>
      </c>
      <c r="P67" t="str">
        <f>IF(calc[[#This Row],[Method]]="FABLEBrief",INDEX(Method_FABLEBrief[],MATCH("LULUCFnegative",Method_FABLEBrief[Criteria],0),3),IF(calc[[#This Row],[Method]]="Test",INDEX(Method_Test[],MATCH("LULUCFnegative",Method_Test[Criteria],0),3),""))</f>
        <v>FAO</v>
      </c>
      <c r="Q67" s="25">
        <f>IF(calc[[#This Row],[Method]]="FABLEBrief",INDEX(Method_FABLEBrief[],MATCH("LULUCFnegative",Method_FABLEBrief[Criteria],0),2),IF(calc[[#This Row],[Method]]="Test",INDEX(Method_Test[],MATCH("LULUCFnegative",Method_Test[Criteria],0),2),""))</f>
        <v>0</v>
      </c>
      <c r="R67" s="29">
        <f>IF(calc[[#This Row],[C4Source]]="FAO",SUMIFS(DataGHGFAO[LULUCF_MtCO2e],DataGHGFAO[ISO3],calc[[#This Row],[ISO3]]),IF(calc[[#This Row],[C4Source]]="GHGI",SUMIFS(DataGHGI[MtCO2e],DataGHGI[Sector],"Land-Use Change and Forestry",DataGHGI[ISO3],calc[[#This Row],[ISO3]]),""))</f>
        <v>5.9000000000000003E-6</v>
      </c>
      <c r="S67" t="str">
        <f>IF(calc[[#This Row],[C4Value]]&lt;&gt;0,IF(calc[[#This Row],[C4Value]]&lt;calc[[#This Row],[C4Threshold]],"Yes","No"),"nd")</f>
        <v>No</v>
      </c>
      <c r="T67" t="str">
        <f>IF(calc[[#This Row],[Method]]="FABLEBrief",INDEX(Method_FABLEBrief[],MATCH("AFOLU",Method_FABLEBrief[Criteria],0),3),IF(calc[[#This Row],[Method]]="Test",INDEX(Method_Test[],MATCH("AFOLU",Method_Test[Criteria],0),3),""))</f>
        <v>FAO</v>
      </c>
      <c r="U67" s="25">
        <f>IF(calc[[#This Row],[Method]]="FABLEBrief",INDEX(Method_FABLEBrief[],MATCH("AFOLU",Method_FABLEBrief[Criteria],0),2),IF(calc[[#This Row],[Method]]="Test",INDEX(Method_Test[],MATCH("AFOLU",Method_Test[Criteria],0),2),""))</f>
        <v>0</v>
      </c>
      <c r="V67" s="25">
        <f>IF(calc[[#This Row],[C5Source]]="FAO",SUMIFS(DataGHGFAO[AFOLU_MtCO2e],DataGHGFAO[ISO3],calc[[#This Row],[ISO3]]),IF(calc[[#This Row],[C5Source]]="GHGI",SUMIFS(DataGHGI[MtCO2e],DataGHGI[Sector],"Land-Use Change and Forestry",DataGHGI[ISO3],calc[[#This Row],[ISO3]])+SUMIFS(DataGHGI[MtCO2e],DataGHGI[Sector],"Agriculture",DataGHGI[ISO3],calc[[#This Row],[ISO3]]),""))</f>
        <v>0.74277250000000006</v>
      </c>
      <c r="W67" t="str">
        <f>IF(calc[[#This Row],[C5Value]]&lt;&gt;0,IF(calc[[#This Row],[C5Value]]&lt;calc[[#This Row],[C5Threshold]],"No","Yes"),"nd")</f>
        <v>Yes</v>
      </c>
      <c r="X67" s="60" t="str">
        <f>IF(AND(calc[[#This Row],[C1Outcome]]="NO",calc[[#This Row],[C2Outcome]]="NO"),IF(calc[[#This Row],[C3Outcome]]="YES","Profile5","Profile6"),IF(calc[[#This Row],[C3Outcome]]="No","Profile4",IF(calc[[#This Row],[C4Outcome]]="YES",IF(calc[[#This Row],[C5Outcome]]="YES","Profile1","Profile2"),"Profile3")))</f>
        <v>Profile4</v>
      </c>
      <c r="Y67" s="44" t="str">
        <f>IF(OR(calc[[#This Row],[C1Outcome]]="nd",calc[[#This Row],[C3Outcome]]="nd",calc[[#This Row],[C5Outcome]]="nd"),"",calc[[#This Row],[PROFILE_pre]])</f>
        <v>Profile4</v>
      </c>
      <c r="Z67" s="62">
        <f>SUMIFS(DataGHGFAO[LULUCF_MtCO2e],DataGHGFAO[ISO3],calc[[#This Row],[ISO3]])</f>
        <v>5.9000000000000003E-6</v>
      </c>
      <c r="AA67" s="62">
        <f>SUMIFS(DataGHGFAO[Crop_MtCO2e],DataGHGFAO[ISO3],calc[[#This Row],[ISO3]])</f>
        <v>3.2229999999988657E-4</v>
      </c>
      <c r="AB67" s="62">
        <f>SUMIFS(DataGHGFAO[Livestock_MtCO2e],DataGHGFAO[ISO3],calc[[#This Row],[ISO3]])</f>
        <v>0.74244440000000012</v>
      </c>
      <c r="AC67" s="62">
        <f>SUMIFS(DataGHGFAO[AFOLU_MtCO2e],DataGHGFAO[ISO3],calc[[#This Row],[ISO3]])</f>
        <v>0.74277250000000006</v>
      </c>
    </row>
    <row r="68" spans="1:29">
      <c r="A68" t="s">
        <v>425</v>
      </c>
      <c r="B68" t="s">
        <v>426</v>
      </c>
      <c r="C68" t="str">
        <f>INDEX(SelectionMethod[],MATCH("x",SelectionMethod[Selection],0),2)</f>
        <v>FABLEBrief</v>
      </c>
      <c r="D68" t="str">
        <f>IF(calc[[#This Row],[Method]]="FABLEBrief",INDEX(Method_FABLEBrief[],MATCH("Totalkcal",Method_FABLEBrief[Criteria],0),3),IF(calc[[#This Row],[Method]]="Test",INDEX(Method_Test[],MATCH("Totalkcal",Method_Test[Criteria],0),3),""))</f>
        <v>FAO</v>
      </c>
      <c r="E68">
        <f>IF(calc[[#This Row],[Method]]="FABLEBrief",INDEX(Method_FABLEBrief[],MATCH("Totalkcal",Method_FABLEBrief[Criteria],0),2),IF(calc[[#This Row],[Method]]="Test",INDEX(Method_Test[],MATCH("Totalkcal",Method_Test[Criteria],0),2),""))</f>
        <v>3000</v>
      </c>
      <c r="F68">
        <f>IF(calc[[#This Row],[C1Source]]="FAO",SUMIFS(DataFoodConso[Total Kcal],DataFoodConso[ISO3],calc[[#This Row],[ISO3]]),"")</f>
        <v>2929</v>
      </c>
      <c r="G68" t="str">
        <f>IF(calc[[#This Row],[C1Value]]&gt;0,IF(calc[[#This Row],[C1Value]]&lt;=calc[[#This Row],[C1Threshold]],"No","Yes"),"nd")</f>
        <v>No</v>
      </c>
      <c r="H68" t="str">
        <f>IF(calc[[#This Row],[Method]]="FABLEBrief",INDEX(Method_FABLEBrief[],MATCH("RedMeatkcal",Method_FABLEBrief[Criteria],0),3),IF(calc[[#This Row],[Method]]="Test",INDEX(Method_Test[],MATCH("RedMeatkcal",Method_Test[Criteria],0),3),""))</f>
        <v>FAO</v>
      </c>
      <c r="I68">
        <f>IF(calc[[#This Row],[Method]]="FABLEBrief",INDEX(Method_FABLEBrief[],MATCH("RedMeatkcal",Method_FABLEBrief[Criteria],0),2),IF(calc[[#This Row],[Method]]="Test",INDEX(Method_Test[],MATCH("RedMeatkcal",Method_Test[Criteria],0),2),""))</f>
        <v>60</v>
      </c>
      <c r="J68">
        <f>IF(calc[[#This Row],[C2Source]]="FAO",SUMIFS(DataFoodConso[Red Meat],DataFoodConso[ISO3],calc[[#This Row],[ISO3]]),"")</f>
        <v>147</v>
      </c>
      <c r="K68" t="str">
        <f>IF(AND(calc[[#This Row],[C2Value]]&gt;0,calc[[#This Row],[C2Value]]&lt;=calc[[#This Row],[C2Threshold]]),"No","Yes")</f>
        <v>Yes</v>
      </c>
      <c r="L68" t="str">
        <f>IF(calc[[#This Row],[Method]]="FABLEBrief",INDEX(Method_FABLEBrief[],MATCH("LandRemovalPotential",Method_FABLEBrief[Criteria],0),3),IF(calc[[#This Row],[Method]]="Test",INDEX(Method_Test[],MATCH("LandRemovalPotential",Method_Test[Criteria],0),3),""))</f>
        <v>RoeNoAgri</v>
      </c>
      <c r="M68" s="3">
        <f>IF(calc[[#This Row],[Method]]="FABLEBrief",INDEX(Method_FABLEBrief[],MATCH("LandRemovalPotential",Method_FABLEBrief[Criteria],0),2),IF(calc[[#This Row],[Method]]="Test",INDEX(Method_Test[],MATCH("LandRemovalPotential",Method_Test[Criteria],0),2),""))</f>
        <v>0.19550000000000001</v>
      </c>
      <c r="N68" s="3">
        <f>IF(AND(calc[[#This Row],[C3Source]]="RoeNoAgri",calc[[#This Row],[C4Source]]="FAO"),SUMIFS(DataShLandRemPot[FAOSh_noagri],DataShLandRemPot[ISO3],calc[[#This Row],[ISO3]]),IF(AND(calc[[#This Row],[C3Source]]="RoeAgri",calc[[#This Row],[C4Source]]="FAO"),SUMIFS(DataShLandRemPot[FAOSh_withagri],DataShLandRemPot[ISO3],calc[[#This Row],[ISO3]]),IF(AND(calc[[#This Row],[C3Source]]="RoeNoAgri",calc[[#This Row],[C4Source]]="GHGI"),SUMIFS(DataShLandRemPot[GHGISh_noagri],DataShLandRemPot[ISO3],calc[[#This Row],[ISO3]]),IF(AND(calc[[#This Row],[C3Source]]="RoeAgri",calc[[#This Row],[C4Source]]="GHGI"),SUMIFS(DataShLandRemPot[GHGISh_wagri],DataShLandRemPot[ISO3],calc[[#This Row],[ISO3]]),""))))</f>
        <v>3.1068376950192243E-4</v>
      </c>
      <c r="O68" t="str">
        <f>IF(calc[[#This Row],[C3Value]]&lt;&gt;0,IF(calc[[#This Row],[C3Value]]&gt;=calc[[#This Row],[C3Threshold]],"Yes","No"),"nd")</f>
        <v>No</v>
      </c>
      <c r="P68" t="str">
        <f>IF(calc[[#This Row],[Method]]="FABLEBrief",INDEX(Method_FABLEBrief[],MATCH("LULUCFnegative",Method_FABLEBrief[Criteria],0),3),IF(calc[[#This Row],[Method]]="Test",INDEX(Method_Test[],MATCH("LULUCFnegative",Method_Test[Criteria],0),3),""))</f>
        <v>FAO</v>
      </c>
      <c r="Q68" s="25">
        <f>IF(calc[[#This Row],[Method]]="FABLEBrief",INDEX(Method_FABLEBrief[],MATCH("LULUCFnegative",Method_FABLEBrief[Criteria],0),2),IF(calc[[#This Row],[Method]]="Test",INDEX(Method_Test[],MATCH("LULUCFnegative",Method_Test[Criteria],0),2),""))</f>
        <v>0</v>
      </c>
      <c r="R68" s="29">
        <f>IF(calc[[#This Row],[C4Source]]="FAO",SUMIFS(DataGHGFAO[LULUCF_MtCO2e],DataGHGFAO[ISO3],calc[[#This Row],[ISO3]]),IF(calc[[#This Row],[C4Source]]="GHGI",SUMIFS(DataGHGI[MtCO2e],DataGHGI[Sector],"Land-Use Change and Forestry",DataGHGI[ISO3],calc[[#This Row],[ISO3]]),""))</f>
        <v>-1.39262E-2</v>
      </c>
      <c r="S68" t="str">
        <f>IF(calc[[#This Row],[C4Value]]&lt;&gt;0,IF(calc[[#This Row],[C4Value]]&lt;calc[[#This Row],[C4Threshold]],"Yes","No"),"nd")</f>
        <v>Yes</v>
      </c>
      <c r="T68" t="str">
        <f>IF(calc[[#This Row],[Method]]="FABLEBrief",INDEX(Method_FABLEBrief[],MATCH("AFOLU",Method_FABLEBrief[Criteria],0),3),IF(calc[[#This Row],[Method]]="Test",INDEX(Method_Test[],MATCH("AFOLU",Method_Test[Criteria],0),3),""))</f>
        <v>FAO</v>
      </c>
      <c r="U68" s="25">
        <f>IF(calc[[#This Row],[Method]]="FABLEBrief",INDEX(Method_FABLEBrief[],MATCH("AFOLU",Method_FABLEBrief[Criteria],0),2),IF(calc[[#This Row],[Method]]="Test",INDEX(Method_Test[],MATCH("AFOLU",Method_Test[Criteria],0),2),""))</f>
        <v>0</v>
      </c>
      <c r="V68" s="25">
        <f>IF(calc[[#This Row],[C5Source]]="FAO",SUMIFS(DataGHGFAO[AFOLU_MtCO2e],DataGHGFAO[ISO3],calc[[#This Row],[ISO3]]),IF(calc[[#This Row],[C5Source]]="GHGI",SUMIFS(DataGHGI[MtCO2e],DataGHGI[Sector],"Land-Use Change and Forestry",DataGHGI[ISO3],calc[[#This Row],[ISO3]])+SUMIFS(DataGHGI[MtCO2e],DataGHGI[Sector],"Agriculture",DataGHGI[ISO3],calc[[#This Row],[ISO3]]),""))</f>
        <v>2.4677600000000001E-2</v>
      </c>
      <c r="W68" t="str">
        <f>IF(calc[[#This Row],[C5Value]]&lt;&gt;0,IF(calc[[#This Row],[C5Value]]&lt;calc[[#This Row],[C5Threshold]],"No","Yes"),"nd")</f>
        <v>Yes</v>
      </c>
      <c r="X68" s="60" t="str">
        <f>IF(AND(calc[[#This Row],[C1Outcome]]="NO",calc[[#This Row],[C2Outcome]]="NO"),IF(calc[[#This Row],[C3Outcome]]="YES","Profile5","Profile6"),IF(calc[[#This Row],[C3Outcome]]="No","Profile4",IF(calc[[#This Row],[C4Outcome]]="YES",IF(calc[[#This Row],[C5Outcome]]="YES","Profile1","Profile2"),"Profile3")))</f>
        <v>Profile4</v>
      </c>
      <c r="Y68" s="44" t="str">
        <f>IF(OR(calc[[#This Row],[C1Outcome]]="nd",calc[[#This Row],[C3Outcome]]="nd",calc[[#This Row],[C5Outcome]]="nd"),"",calc[[#This Row],[PROFILE_pre]])</f>
        <v>Profile4</v>
      </c>
      <c r="Z68" s="62">
        <f>SUMIFS(DataGHGFAO[LULUCF_MtCO2e],DataGHGFAO[ISO3],calc[[#This Row],[ISO3]])</f>
        <v>-1.39262E-2</v>
      </c>
      <c r="AA68" s="62">
        <f>SUMIFS(DataGHGFAO[Crop_MtCO2e],DataGHGFAO[ISO3],calc[[#This Row],[ISO3]])</f>
        <v>4.9199999999999938E-4</v>
      </c>
      <c r="AB68" s="62">
        <f>SUMIFS(DataGHGFAO[Livestock_MtCO2e],DataGHGFAO[ISO3],calc[[#This Row],[ISO3]])</f>
        <v>3.8111800000000001E-2</v>
      </c>
      <c r="AC68" s="62">
        <f>SUMIFS(DataGHGFAO[AFOLU_MtCO2e],DataGHGFAO[ISO3],calc[[#This Row],[ISO3]])</f>
        <v>2.4677600000000001E-2</v>
      </c>
    </row>
    <row r="69" spans="1:29">
      <c r="A69" t="s">
        <v>239</v>
      </c>
      <c r="B69" t="s">
        <v>240</v>
      </c>
      <c r="C69" t="str">
        <f>INDEX(SelectionMethod[],MATCH("x",SelectionMethod[Selection],0),2)</f>
        <v>FABLEBrief</v>
      </c>
      <c r="D69" t="str">
        <f>IF(calc[[#This Row],[Method]]="FABLEBrief",INDEX(Method_FABLEBrief[],MATCH("Totalkcal",Method_FABLEBrief[Criteria],0),3),IF(calc[[#This Row],[Method]]="Test",INDEX(Method_Test[],MATCH("Totalkcal",Method_Test[Criteria],0),3),""))</f>
        <v>FAO</v>
      </c>
      <c r="E69">
        <f>IF(calc[[#This Row],[Method]]="FABLEBrief",INDEX(Method_FABLEBrief[],MATCH("Totalkcal",Method_FABLEBrief[Criteria],0),2),IF(calc[[#This Row],[Method]]="Test",INDEX(Method_Test[],MATCH("Totalkcal",Method_Test[Criteria],0),2),""))</f>
        <v>3000</v>
      </c>
      <c r="F69">
        <f>IF(calc[[#This Row],[C1Source]]="FAO",SUMIFS(DataFoodConso[Total Kcal],DataFoodConso[ISO3],calc[[#This Row],[ISO3]]),"")</f>
        <v>2970</v>
      </c>
      <c r="G69" t="str">
        <f>IF(calc[[#This Row],[C1Value]]&gt;0,IF(calc[[#This Row],[C1Value]]&lt;=calc[[#This Row],[C1Threshold]],"No","Yes"),"nd")</f>
        <v>No</v>
      </c>
      <c r="H69" t="str">
        <f>IF(calc[[#This Row],[Method]]="FABLEBrief",INDEX(Method_FABLEBrief[],MATCH("RedMeatkcal",Method_FABLEBrief[Criteria],0),3),IF(calc[[#This Row],[Method]]="Test",INDEX(Method_Test[],MATCH("RedMeatkcal",Method_Test[Criteria],0),3),""))</f>
        <v>FAO</v>
      </c>
      <c r="I69">
        <f>IF(calc[[#This Row],[Method]]="FABLEBrief",INDEX(Method_FABLEBrief[],MATCH("RedMeatkcal",Method_FABLEBrief[Criteria],0),2),IF(calc[[#This Row],[Method]]="Test",INDEX(Method_Test[],MATCH("RedMeatkcal",Method_Test[Criteria],0),2),""))</f>
        <v>60</v>
      </c>
      <c r="J69">
        <f>IF(calc[[#This Row],[C2Source]]="FAO",SUMIFS(DataFoodConso[Red Meat],DataFoodConso[ISO3],calc[[#This Row],[ISO3]]),"")</f>
        <v>80</v>
      </c>
      <c r="K69" t="str">
        <f>IF(AND(calc[[#This Row],[C2Value]]&gt;0,calc[[#This Row],[C2Value]]&lt;=calc[[#This Row],[C2Threshold]]),"No","Yes")</f>
        <v>Yes</v>
      </c>
      <c r="L69" t="str">
        <f>IF(calc[[#This Row],[Method]]="FABLEBrief",INDEX(Method_FABLEBrief[],MATCH("LandRemovalPotential",Method_FABLEBrief[Criteria],0),3),IF(calc[[#This Row],[Method]]="Test",INDEX(Method_Test[],MATCH("LandRemovalPotential",Method_Test[Criteria],0),3),""))</f>
        <v>RoeNoAgri</v>
      </c>
      <c r="M69" s="3">
        <f>IF(calc[[#This Row],[Method]]="FABLEBrief",INDEX(Method_FABLEBrief[],MATCH("LandRemovalPotential",Method_FABLEBrief[Criteria],0),2),IF(calc[[#This Row],[Method]]="Test",INDEX(Method_Test[],MATCH("LandRemovalPotential",Method_Test[Criteria],0),2),""))</f>
        <v>0.19550000000000001</v>
      </c>
      <c r="N69" s="3">
        <f>IF(AND(calc[[#This Row],[C3Source]]="RoeNoAgri",calc[[#This Row],[C4Source]]="FAO"),SUMIFS(DataShLandRemPot[FAOSh_noagri],DataShLandRemPot[ISO3],calc[[#This Row],[ISO3]]),IF(AND(calc[[#This Row],[C3Source]]="RoeAgri",calc[[#This Row],[C4Source]]="FAO"),SUMIFS(DataShLandRemPot[FAOSh_withagri],DataShLandRemPot[ISO3],calc[[#This Row],[ISO3]]),IF(AND(calc[[#This Row],[C3Source]]="RoeNoAgri",calc[[#This Row],[C4Source]]="GHGI"),SUMIFS(DataShLandRemPot[GHGISh_noagri],DataShLandRemPot[ISO3],calc[[#This Row],[ISO3]]),IF(AND(calc[[#This Row],[C3Source]]="RoeAgri",calc[[#This Row],[C4Source]]="GHGI"),SUMIFS(DataShLandRemPot[GHGISh_wagri],DataShLandRemPot[ISO3],calc[[#This Row],[ISO3]]),""))))</f>
        <v>0.33623030809556043</v>
      </c>
      <c r="O69" t="str">
        <f>IF(calc[[#This Row],[C3Value]]&lt;&gt;0,IF(calc[[#This Row],[C3Value]]&gt;=calc[[#This Row],[C3Threshold]],"Yes","No"),"nd")</f>
        <v>Yes</v>
      </c>
      <c r="P69" t="str">
        <f>IF(calc[[#This Row],[Method]]="FABLEBrief",INDEX(Method_FABLEBrief[],MATCH("LULUCFnegative",Method_FABLEBrief[Criteria],0),3),IF(calc[[#This Row],[Method]]="Test",INDEX(Method_Test[],MATCH("LULUCFnegative",Method_Test[Criteria],0),3),""))</f>
        <v>FAO</v>
      </c>
      <c r="Q69" s="25">
        <f>IF(calc[[#This Row],[Method]]="FABLEBrief",INDEX(Method_FABLEBrief[],MATCH("LULUCFnegative",Method_FABLEBrief[Criteria],0),2),IF(calc[[#This Row],[Method]]="Test",INDEX(Method_Test[],MATCH("LULUCFnegative",Method_Test[Criteria],0),2),""))</f>
        <v>0</v>
      </c>
      <c r="R69" s="29">
        <f>IF(calc[[#This Row],[C4Source]]="FAO",SUMIFS(DataGHGFAO[LULUCF_MtCO2e],DataGHGFAO[ISO3],calc[[#This Row],[ISO3]]),IF(calc[[#This Row],[C4Source]]="GHGI",SUMIFS(DataGHGI[MtCO2e],DataGHGI[Sector],"Land-Use Change and Forestry",DataGHGI[ISO3],calc[[#This Row],[ISO3]]),""))</f>
        <v>-1.5523324999999999</v>
      </c>
      <c r="S69" t="str">
        <f>IF(calc[[#This Row],[C4Value]]&lt;&gt;0,IF(calc[[#This Row],[C4Value]]&lt;calc[[#This Row],[C4Threshold]],"Yes","No"),"nd")</f>
        <v>Yes</v>
      </c>
      <c r="T69" t="str">
        <f>IF(calc[[#This Row],[Method]]="FABLEBrief",INDEX(Method_FABLEBrief[],MATCH("AFOLU",Method_FABLEBrief[Criteria],0),3),IF(calc[[#This Row],[Method]]="Test",INDEX(Method_Test[],MATCH("AFOLU",Method_Test[Criteria],0),3),""))</f>
        <v>FAO</v>
      </c>
      <c r="U69" s="25">
        <f>IF(calc[[#This Row],[Method]]="FABLEBrief",INDEX(Method_FABLEBrief[],MATCH("AFOLU",Method_FABLEBrief[Criteria],0),2),IF(calc[[#This Row],[Method]]="Test",INDEX(Method_Test[],MATCH("AFOLU",Method_Test[Criteria],0),2),""))</f>
        <v>0</v>
      </c>
      <c r="V69" s="25">
        <f>IF(calc[[#This Row],[C5Source]]="FAO",SUMIFS(DataGHGFAO[AFOLU_MtCO2e],DataGHGFAO[ISO3],calc[[#This Row],[ISO3]]),IF(calc[[#This Row],[C5Source]]="GHGI",SUMIFS(DataGHGI[MtCO2e],DataGHGI[Sector],"Land-Use Change and Forestry",DataGHGI[ISO3],calc[[#This Row],[ISO3]])+SUMIFS(DataGHGI[MtCO2e],DataGHGI[Sector],"Agriculture",DataGHGI[ISO3],calc[[#This Row],[ISO3]]),""))</f>
        <v>8.2464320000000004</v>
      </c>
      <c r="W69" t="str">
        <f>IF(calc[[#This Row],[C5Value]]&lt;&gt;0,IF(calc[[#This Row],[C5Value]]&lt;calc[[#This Row],[C5Threshold]],"No","Yes"),"nd")</f>
        <v>Yes</v>
      </c>
      <c r="X69" s="60" t="str">
        <f>IF(AND(calc[[#This Row],[C1Outcome]]="NO",calc[[#This Row],[C2Outcome]]="NO"),IF(calc[[#This Row],[C3Outcome]]="YES","Profile5","Profile6"),IF(calc[[#This Row],[C3Outcome]]="No","Profile4",IF(calc[[#This Row],[C4Outcome]]="YES",IF(calc[[#This Row],[C5Outcome]]="YES","Profile1","Profile2"),"Profile3")))</f>
        <v>Profile1</v>
      </c>
      <c r="Y69" s="44" t="str">
        <f>IF(OR(calc[[#This Row],[C1Outcome]]="nd",calc[[#This Row],[C3Outcome]]="nd",calc[[#This Row],[C5Outcome]]="nd"),"",calc[[#This Row],[PROFILE_pre]])</f>
        <v>Profile1</v>
      </c>
      <c r="Z69" s="62">
        <f>SUMIFS(DataGHGFAO[LULUCF_MtCO2e],DataGHGFAO[ISO3],calc[[#This Row],[ISO3]])</f>
        <v>-1.5523324999999999</v>
      </c>
      <c r="AA69" s="62">
        <f>SUMIFS(DataGHGFAO[Crop_MtCO2e],DataGHGFAO[ISO3],calc[[#This Row],[ISO3]])</f>
        <v>2.0072660999999998</v>
      </c>
      <c r="AB69" s="62">
        <f>SUMIFS(DataGHGFAO[Livestock_MtCO2e],DataGHGFAO[ISO3],calc[[#This Row],[ISO3]])</f>
        <v>7.7914983999999992</v>
      </c>
      <c r="AC69" s="62">
        <f>SUMIFS(DataGHGFAO[AFOLU_MtCO2e],DataGHGFAO[ISO3],calc[[#This Row],[ISO3]])</f>
        <v>8.2464320000000004</v>
      </c>
    </row>
    <row r="70" spans="1:29">
      <c r="A70" t="s">
        <v>179</v>
      </c>
      <c r="B70" t="s">
        <v>180</v>
      </c>
      <c r="C70" t="str">
        <f>INDEX(SelectionMethod[],MATCH("x",SelectionMethod[Selection],0),2)</f>
        <v>FABLEBrief</v>
      </c>
      <c r="D70" t="str">
        <f>IF(calc[[#This Row],[Method]]="FABLEBrief",INDEX(Method_FABLEBrief[],MATCH("Totalkcal",Method_FABLEBrief[Criteria],0),3),IF(calc[[#This Row],[Method]]="Test",INDEX(Method_Test[],MATCH("Totalkcal",Method_Test[Criteria],0),3),""))</f>
        <v>FAO</v>
      </c>
      <c r="E70">
        <f>IF(calc[[#This Row],[Method]]="FABLEBrief",INDEX(Method_FABLEBrief[],MATCH("Totalkcal",Method_FABLEBrief[Criteria],0),2),IF(calc[[#This Row],[Method]]="Test",INDEX(Method_Test[],MATCH("Totalkcal",Method_Test[Criteria],0),2),""))</f>
        <v>3000</v>
      </c>
      <c r="F70">
        <f>IF(calc[[#This Row],[C1Source]]="FAO",SUMIFS(DataFoodConso[Total Kcal],DataFoodConso[ISO3],calc[[#This Row],[ISO3]]),"")</f>
        <v>2563</v>
      </c>
      <c r="G70" t="str">
        <f>IF(calc[[#This Row],[C1Value]]&gt;0,IF(calc[[#This Row],[C1Value]]&lt;=calc[[#This Row],[C1Threshold]],"No","Yes"),"nd")</f>
        <v>No</v>
      </c>
      <c r="H70" t="str">
        <f>IF(calc[[#This Row],[Method]]="FABLEBrief",INDEX(Method_FABLEBrief[],MATCH("RedMeatkcal",Method_FABLEBrief[Criteria],0),3),IF(calc[[#This Row],[Method]]="Test",INDEX(Method_Test[],MATCH("RedMeatkcal",Method_Test[Criteria],0),3),""))</f>
        <v>FAO</v>
      </c>
      <c r="I70">
        <f>IF(calc[[#This Row],[Method]]="FABLEBrief",INDEX(Method_FABLEBrief[],MATCH("RedMeatkcal",Method_FABLEBrief[Criteria],0),2),IF(calc[[#This Row],[Method]]="Test",INDEX(Method_Test[],MATCH("RedMeatkcal",Method_Test[Criteria],0),2),""))</f>
        <v>60</v>
      </c>
      <c r="J70">
        <f>IF(calc[[#This Row],[C2Source]]="FAO",SUMIFS(DataFoodConso[Red Meat],DataFoodConso[ISO3],calc[[#This Row],[ISO3]]),"")</f>
        <v>131</v>
      </c>
      <c r="K70" t="str">
        <f>IF(AND(calc[[#This Row],[C2Value]]&gt;0,calc[[#This Row],[C2Value]]&lt;=calc[[#This Row],[C2Threshold]]),"No","Yes")</f>
        <v>Yes</v>
      </c>
      <c r="L70" t="str">
        <f>IF(calc[[#This Row],[Method]]="FABLEBrief",INDEX(Method_FABLEBrief[],MATCH("LandRemovalPotential",Method_FABLEBrief[Criteria],0),3),IF(calc[[#This Row],[Method]]="Test",INDEX(Method_Test[],MATCH("LandRemovalPotential",Method_Test[Criteria],0),3),""))</f>
        <v>RoeNoAgri</v>
      </c>
      <c r="M70" s="3">
        <f>IF(calc[[#This Row],[Method]]="FABLEBrief",INDEX(Method_FABLEBrief[],MATCH("LandRemovalPotential",Method_FABLEBrief[Criteria],0),2),IF(calc[[#This Row],[Method]]="Test",INDEX(Method_Test[],MATCH("LandRemovalPotential",Method_Test[Criteria],0),2),""))</f>
        <v>0.19550000000000001</v>
      </c>
      <c r="N70" s="3">
        <f>IF(AND(calc[[#This Row],[C3Source]]="RoeNoAgri",calc[[#This Row],[C4Source]]="FAO"),SUMIFS(DataShLandRemPot[FAOSh_noagri],DataShLandRemPot[ISO3],calc[[#This Row],[ISO3]]),IF(AND(calc[[#This Row],[C3Source]]="RoeAgri",calc[[#This Row],[C4Source]]="FAO"),SUMIFS(DataShLandRemPot[FAOSh_withagri],DataShLandRemPot[ISO3],calc[[#This Row],[ISO3]]),IF(AND(calc[[#This Row],[C3Source]]="RoeNoAgri",calc[[#This Row],[C4Source]]="GHGI"),SUMIFS(DataShLandRemPot[GHGISh_noagri],DataShLandRemPot[ISO3],calc[[#This Row],[ISO3]]),IF(AND(calc[[#This Row],[C3Source]]="RoeAgri",calc[[#This Row],[C4Source]]="GHGI"),SUMIFS(DataShLandRemPot[GHGISh_wagri],DataShLandRemPot[ISO3],calc[[#This Row],[ISO3]]),""))))</f>
        <v>0.50474374366390196</v>
      </c>
      <c r="O70" t="str">
        <f>IF(calc[[#This Row],[C3Value]]&lt;&gt;0,IF(calc[[#This Row],[C3Value]]&gt;=calc[[#This Row],[C3Threshold]],"Yes","No"),"nd")</f>
        <v>Yes</v>
      </c>
      <c r="P70" t="str">
        <f>IF(calc[[#This Row],[Method]]="FABLEBrief",INDEX(Method_FABLEBrief[],MATCH("LULUCFnegative",Method_FABLEBrief[Criteria],0),3),IF(calc[[#This Row],[Method]]="Test",INDEX(Method_Test[],MATCH("LULUCFnegative",Method_Test[Criteria],0),3),""))</f>
        <v>FAO</v>
      </c>
      <c r="Q70" s="25">
        <f>IF(calc[[#This Row],[Method]]="FABLEBrief",INDEX(Method_FABLEBrief[],MATCH("LULUCFnegative",Method_FABLEBrief[Criteria],0),2),IF(calc[[#This Row],[Method]]="Test",INDEX(Method_Test[],MATCH("LULUCFnegative",Method_Test[Criteria],0),2),""))</f>
        <v>0</v>
      </c>
      <c r="R70" s="29">
        <f>IF(calc[[#This Row],[C4Source]]="FAO",SUMIFS(DataGHGFAO[LULUCF_MtCO2e],DataGHGFAO[ISO3],calc[[#This Row],[ISO3]]),IF(calc[[#This Row],[C4Source]]="GHGI",SUMIFS(DataGHGI[MtCO2e],DataGHGI[Sector],"Land-Use Change and Forestry",DataGHGI[ISO3],calc[[#This Row],[ISO3]]),""))</f>
        <v>26.167710800000002</v>
      </c>
      <c r="S70" t="str">
        <f>IF(calc[[#This Row],[C4Value]]&lt;&gt;0,IF(calc[[#This Row],[C4Value]]&lt;calc[[#This Row],[C4Threshold]],"Yes","No"),"nd")</f>
        <v>No</v>
      </c>
      <c r="T70" t="str">
        <f>IF(calc[[#This Row],[Method]]="FABLEBrief",INDEX(Method_FABLEBrief[],MATCH("AFOLU",Method_FABLEBrief[Criteria],0),3),IF(calc[[#This Row],[Method]]="Test",INDEX(Method_Test[],MATCH("AFOLU",Method_Test[Criteria],0),3),""))</f>
        <v>FAO</v>
      </c>
      <c r="U70" s="25">
        <f>IF(calc[[#This Row],[Method]]="FABLEBrief",INDEX(Method_FABLEBrief[],MATCH("AFOLU",Method_FABLEBrief[Criteria],0),2),IF(calc[[#This Row],[Method]]="Test",INDEX(Method_Test[],MATCH("AFOLU",Method_Test[Criteria],0),2),""))</f>
        <v>0</v>
      </c>
      <c r="V70" s="25">
        <f>IF(calc[[#This Row],[C5Source]]="FAO",SUMIFS(DataGHGFAO[AFOLU_MtCO2e],DataGHGFAO[ISO3],calc[[#This Row],[ISO3]]),IF(calc[[#This Row],[C5Source]]="GHGI",SUMIFS(DataGHGI[MtCO2e],DataGHGI[Sector],"Land-Use Change and Forestry",DataGHGI[ISO3],calc[[#This Row],[ISO3]])+SUMIFS(DataGHGI[MtCO2e],DataGHGI[Sector],"Agriculture",DataGHGI[ISO3],calc[[#This Row],[ISO3]]),""))</f>
        <v>39.285633199999999</v>
      </c>
      <c r="W70" t="str">
        <f>IF(calc[[#This Row],[C5Value]]&lt;&gt;0,IF(calc[[#This Row],[C5Value]]&lt;calc[[#This Row],[C5Threshold]],"No","Yes"),"nd")</f>
        <v>Yes</v>
      </c>
      <c r="X70" s="60" t="str">
        <f>IF(AND(calc[[#This Row],[C1Outcome]]="NO",calc[[#This Row],[C2Outcome]]="NO"),IF(calc[[#This Row],[C3Outcome]]="YES","Profile5","Profile6"),IF(calc[[#This Row],[C3Outcome]]="No","Profile4",IF(calc[[#This Row],[C4Outcome]]="YES",IF(calc[[#This Row],[C5Outcome]]="YES","Profile1","Profile2"),"Profile3")))</f>
        <v>Profile3</v>
      </c>
      <c r="Y70" s="44" t="str">
        <f>IF(OR(calc[[#This Row],[C1Outcome]]="nd",calc[[#This Row],[C3Outcome]]="nd",calc[[#This Row],[C5Outcome]]="nd"),"",calc[[#This Row],[PROFILE_pre]])</f>
        <v>Profile3</v>
      </c>
      <c r="Z70" s="62">
        <f>SUMIFS(DataGHGFAO[LULUCF_MtCO2e],DataGHGFAO[ISO3],calc[[#This Row],[ISO3]])</f>
        <v>26.167710800000002</v>
      </c>
      <c r="AA70" s="62">
        <f>SUMIFS(DataGHGFAO[Crop_MtCO2e],DataGHGFAO[ISO3],calc[[#This Row],[ISO3]])</f>
        <v>2.7837879000000019</v>
      </c>
      <c r="AB70" s="62">
        <f>SUMIFS(DataGHGFAO[Livestock_MtCO2e],DataGHGFAO[ISO3],calc[[#This Row],[ISO3]])</f>
        <v>10.334134399999998</v>
      </c>
      <c r="AC70" s="62">
        <f>SUMIFS(DataGHGFAO[AFOLU_MtCO2e],DataGHGFAO[ISO3],calc[[#This Row],[ISO3]])</f>
        <v>39.285633199999999</v>
      </c>
    </row>
    <row r="71" spans="1:29">
      <c r="A71" t="s">
        <v>125</v>
      </c>
      <c r="B71" t="s">
        <v>529</v>
      </c>
      <c r="C71" t="str">
        <f>INDEX(SelectionMethod[],MATCH("x",SelectionMethod[Selection],0),2)</f>
        <v>FABLEBrief</v>
      </c>
      <c r="D71" t="str">
        <f>IF(calc[[#This Row],[Method]]="FABLEBrief",INDEX(Method_FABLEBrief[],MATCH("Totalkcal",Method_FABLEBrief[Criteria],0),3),IF(calc[[#This Row],[Method]]="Test",INDEX(Method_Test[],MATCH("Totalkcal",Method_Test[Criteria],0),3),""))</f>
        <v>FAO</v>
      </c>
      <c r="E71">
        <f>IF(calc[[#This Row],[Method]]="FABLEBrief",INDEX(Method_FABLEBrief[],MATCH("Totalkcal",Method_FABLEBrief[Criteria],0),2),IF(calc[[#This Row],[Method]]="Test",INDEX(Method_Test[],MATCH("Totalkcal",Method_Test[Criteria],0),2),""))</f>
        <v>3000</v>
      </c>
      <c r="F71">
        <f>IF(calc[[#This Row],[C1Source]]="FAO",SUMIFS(DataFoodConso[Total Kcal],DataFoodConso[ISO3],calc[[#This Row],[ISO3]]),"")</f>
        <v>3307</v>
      </c>
      <c r="G71" t="str">
        <f>IF(calc[[#This Row],[C1Value]]&gt;0,IF(calc[[#This Row],[C1Value]]&lt;=calc[[#This Row],[C1Threshold]],"No","Yes"),"nd")</f>
        <v>Yes</v>
      </c>
      <c r="H71" t="str">
        <f>IF(calc[[#This Row],[Method]]="FABLEBrief",INDEX(Method_FABLEBrief[],MATCH("RedMeatkcal",Method_FABLEBrief[Criteria],0),3),IF(calc[[#This Row],[Method]]="Test",INDEX(Method_Test[],MATCH("RedMeatkcal",Method_Test[Criteria],0),3),""))</f>
        <v>FAO</v>
      </c>
      <c r="I71">
        <f>IF(calc[[#This Row],[Method]]="FABLEBrief",INDEX(Method_FABLEBrief[],MATCH("RedMeatkcal",Method_FABLEBrief[Criteria],0),2),IF(calc[[#This Row],[Method]]="Test",INDEX(Method_Test[],MATCH("RedMeatkcal",Method_Test[Criteria],0),2),""))</f>
        <v>60</v>
      </c>
      <c r="J71">
        <f>IF(calc[[#This Row],[C2Source]]="FAO",SUMIFS(DataFoodConso[Red Meat],DataFoodConso[ISO3],calc[[#This Row],[ISO3]]),"")</f>
        <v>45</v>
      </c>
      <c r="K71" s="41" t="str">
        <f>IF(AND(calc[[#This Row],[C2Value]]&gt;0,calc[[#This Row],[C2Value]]&lt;=calc[[#This Row],[C2Threshold]]),"No","Yes")</f>
        <v>No</v>
      </c>
      <c r="L71" t="str">
        <f>IF(calc[[#This Row],[Method]]="FABLEBrief",INDEX(Method_FABLEBrief[],MATCH("LandRemovalPotential",Method_FABLEBrief[Criteria],0),3),IF(calc[[#This Row],[Method]]="Test",INDEX(Method_Test[],MATCH("LandRemovalPotential",Method_Test[Criteria],0),3),""))</f>
        <v>RoeNoAgri</v>
      </c>
      <c r="M71" s="3">
        <f>IF(calc[[#This Row],[Method]]="FABLEBrief",INDEX(Method_FABLEBrief[],MATCH("LandRemovalPotential",Method_FABLEBrief[Criteria],0),2),IF(calc[[#This Row],[Method]]="Test",INDEX(Method_Test[],MATCH("LandRemovalPotential",Method_Test[Criteria],0),2),""))</f>
        <v>0.19550000000000001</v>
      </c>
      <c r="N71" s="3">
        <f>IF(AND(calc[[#This Row],[C3Source]]="RoeNoAgri",calc[[#This Row],[C4Source]]="FAO"),SUMIFS(DataShLandRemPot[FAOSh_noagri],DataShLandRemPot[ISO3],calc[[#This Row],[ISO3]]),IF(AND(calc[[#This Row],[C3Source]]="RoeAgri",calc[[#This Row],[C4Source]]="FAO"),SUMIFS(DataShLandRemPot[FAOSh_withagri],DataShLandRemPot[ISO3],calc[[#This Row],[ISO3]]),IF(AND(calc[[#This Row],[C3Source]]="RoeNoAgri",calc[[#This Row],[C4Source]]="GHGI"),SUMIFS(DataShLandRemPot[GHGISh_noagri],DataShLandRemPot[ISO3],calc[[#This Row],[ISO3]]),IF(AND(calc[[#This Row],[C3Source]]="RoeAgri",calc[[#This Row],[C4Source]]="GHGI"),SUMIFS(DataShLandRemPot[GHGISh_wagri],DataShLandRemPot[ISO3],calc[[#This Row],[ISO3]]),""))))</f>
        <v>1.1287398901761853E-3</v>
      </c>
      <c r="O71" t="str">
        <f>IF(calc[[#This Row],[C3Value]]&lt;&gt;0,IF(calc[[#This Row],[C3Value]]&gt;=calc[[#This Row],[C3Threshold]],"Yes","No"),"nd")</f>
        <v>No</v>
      </c>
      <c r="P71" t="str">
        <f>IF(calc[[#This Row],[Method]]="FABLEBrief",INDEX(Method_FABLEBrief[],MATCH("LULUCFnegative",Method_FABLEBrief[Criteria],0),3),IF(calc[[#This Row],[Method]]="Test",INDEX(Method_Test[],MATCH("LULUCFnegative",Method_Test[Criteria],0),3),""))</f>
        <v>FAO</v>
      </c>
      <c r="Q71" s="25">
        <f>IF(calc[[#This Row],[Method]]="FABLEBrief",INDEX(Method_FABLEBrief[],MATCH("LULUCFnegative",Method_FABLEBrief[Criteria],0),2),IF(calc[[#This Row],[Method]]="Test",INDEX(Method_Test[],MATCH("LULUCFnegative",Method_Test[Criteria],0),2),""))</f>
        <v>0</v>
      </c>
      <c r="R71" s="29">
        <f>IF(calc[[#This Row],[C4Source]]="FAO",SUMIFS(DataGHGFAO[LULUCF_MtCO2e],DataGHGFAO[ISO3],calc[[#This Row],[ISO3]]),IF(calc[[#This Row],[C4Source]]="GHGI",SUMIFS(DataGHGI[MtCO2e],DataGHGI[Sector],"Land-Use Change and Forestry",DataGHGI[ISO3],calc[[#This Row],[ISO3]]),""))</f>
        <v>0.1828177</v>
      </c>
      <c r="S71" t="str">
        <f>IF(calc[[#This Row],[C4Value]]&lt;&gt;0,IF(calc[[#This Row],[C4Value]]&lt;calc[[#This Row],[C4Threshold]],"Yes","No"),"nd")</f>
        <v>No</v>
      </c>
      <c r="T71" t="str">
        <f>IF(calc[[#This Row],[Method]]="FABLEBrief",INDEX(Method_FABLEBrief[],MATCH("AFOLU",Method_FABLEBrief[Criteria],0),3),IF(calc[[#This Row],[Method]]="Test",INDEX(Method_Test[],MATCH("AFOLU",Method_Test[Criteria],0),3),""))</f>
        <v>FAO</v>
      </c>
      <c r="U71" s="25">
        <f>IF(calc[[#This Row],[Method]]="FABLEBrief",INDEX(Method_FABLEBrief[],MATCH("AFOLU",Method_FABLEBrief[Criteria],0),2),IF(calc[[#This Row],[Method]]="Test",INDEX(Method_Test[],MATCH("AFOLU",Method_Test[Criteria],0),2),""))</f>
        <v>0</v>
      </c>
      <c r="V71" s="25">
        <f>IF(calc[[#This Row],[C5Source]]="FAO",SUMIFS(DataGHGFAO[AFOLU_MtCO2e],DataGHGFAO[ISO3],calc[[#This Row],[ISO3]]),IF(calc[[#This Row],[C5Source]]="GHGI",SUMIFS(DataGHGI[MtCO2e],DataGHGI[Sector],"Land-Use Change and Forestry",DataGHGI[ISO3],calc[[#This Row],[ISO3]])+SUMIFS(DataGHGI[MtCO2e],DataGHGI[Sector],"Agriculture",DataGHGI[ISO3],calc[[#This Row],[ISO3]]),""))</f>
        <v>32.918893300000001</v>
      </c>
      <c r="W71" t="str">
        <f>IF(calc[[#This Row],[C5Value]]&lt;&gt;0,IF(calc[[#This Row],[C5Value]]&lt;calc[[#This Row],[C5Threshold]],"No","Yes"),"nd")</f>
        <v>Yes</v>
      </c>
      <c r="X71" s="60" t="str">
        <f>IF(AND(calc[[#This Row],[C1Outcome]]="NO",calc[[#This Row],[C2Outcome]]="NO"),IF(calc[[#This Row],[C3Outcome]]="YES","Profile5","Profile6"),IF(calc[[#This Row],[C3Outcome]]="No","Profile4",IF(calc[[#This Row],[C4Outcome]]="YES",IF(calc[[#This Row],[C5Outcome]]="YES","Profile1","Profile2"),"Profile3")))</f>
        <v>Profile4</v>
      </c>
      <c r="Y71" s="44" t="str">
        <f>IF(OR(calc[[#This Row],[C1Outcome]]="nd",calc[[#This Row],[C3Outcome]]="nd",calc[[#This Row],[C5Outcome]]="nd"),"",calc[[#This Row],[PROFILE_pre]])</f>
        <v>Profile4</v>
      </c>
      <c r="Z71" s="62">
        <f>SUMIFS(DataGHGFAO[LULUCF_MtCO2e],DataGHGFAO[ISO3],calc[[#This Row],[ISO3]])</f>
        <v>0.1828177</v>
      </c>
      <c r="AA71" s="62">
        <f>SUMIFS(DataGHGFAO[Crop_MtCO2e],DataGHGFAO[ISO3],calc[[#This Row],[ISO3]])</f>
        <v>14.9648371</v>
      </c>
      <c r="AB71" s="62">
        <f>SUMIFS(DataGHGFAO[Livestock_MtCO2e],DataGHGFAO[ISO3],calc[[#This Row],[ISO3]])</f>
        <v>17.771238499999999</v>
      </c>
      <c r="AC71" s="62">
        <f>SUMIFS(DataGHGFAO[AFOLU_MtCO2e],DataGHGFAO[ISO3],calc[[#This Row],[ISO3]])</f>
        <v>32.918893300000001</v>
      </c>
    </row>
    <row r="72" spans="1:29">
      <c r="A72" t="s">
        <v>205</v>
      </c>
      <c r="B72" t="s">
        <v>206</v>
      </c>
      <c r="C72" t="str">
        <f>INDEX(SelectionMethod[],MATCH("x",SelectionMethod[Selection],0),2)</f>
        <v>FABLEBrief</v>
      </c>
      <c r="D72" t="str">
        <f>IF(calc[[#This Row],[Method]]="FABLEBrief",INDEX(Method_FABLEBrief[],MATCH("Totalkcal",Method_FABLEBrief[Criteria],0),3),IF(calc[[#This Row],[Method]]="Test",INDEX(Method_Test[],MATCH("Totalkcal",Method_Test[Criteria],0),3),""))</f>
        <v>FAO</v>
      </c>
      <c r="E72">
        <f>IF(calc[[#This Row],[Method]]="FABLEBrief",INDEX(Method_FABLEBrief[],MATCH("Totalkcal",Method_FABLEBrief[Criteria],0),2),IF(calc[[#This Row],[Method]]="Test",INDEX(Method_Test[],MATCH("Totalkcal",Method_Test[Criteria],0),2),""))</f>
        <v>3000</v>
      </c>
      <c r="F72">
        <f>IF(calc[[#This Row],[C1Source]]="FAO",SUMIFS(DataFoodConso[Total Kcal],DataFoodConso[ISO3],calc[[#This Row],[ISO3]]),"")</f>
        <v>2739</v>
      </c>
      <c r="G72" t="str">
        <f>IF(calc[[#This Row],[C1Value]]&gt;0,IF(calc[[#This Row],[C1Value]]&lt;=calc[[#This Row],[C1Threshold]],"No","Yes"),"nd")</f>
        <v>No</v>
      </c>
      <c r="H72" t="str">
        <f>IF(calc[[#This Row],[Method]]="FABLEBrief",INDEX(Method_FABLEBrief[],MATCH("RedMeatkcal",Method_FABLEBrief[Criteria],0),3),IF(calc[[#This Row],[Method]]="Test",INDEX(Method_Test[],MATCH("RedMeatkcal",Method_Test[Criteria],0),3),""))</f>
        <v>FAO</v>
      </c>
      <c r="I72">
        <f>IF(calc[[#This Row],[Method]]="FABLEBrief",INDEX(Method_FABLEBrief[],MATCH("RedMeatkcal",Method_FABLEBrief[Criteria],0),2),IF(calc[[#This Row],[Method]]="Test",INDEX(Method_Test[],MATCH("RedMeatkcal",Method_Test[Criteria],0),2),""))</f>
        <v>60</v>
      </c>
      <c r="J72">
        <f>IF(calc[[#This Row],[C2Source]]="FAO",SUMIFS(DataFoodConso[Red Meat],DataFoodConso[ISO3],calc[[#This Row],[ISO3]]),"")</f>
        <v>62</v>
      </c>
      <c r="K72" t="str">
        <f>IF(AND(calc[[#This Row],[C2Value]]&gt;0,calc[[#This Row],[C2Value]]&lt;=calc[[#This Row],[C2Threshold]]),"No","Yes")</f>
        <v>Yes</v>
      </c>
      <c r="L72" t="str">
        <f>IF(calc[[#This Row],[Method]]="FABLEBrief",INDEX(Method_FABLEBrief[],MATCH("LandRemovalPotential",Method_FABLEBrief[Criteria],0),3),IF(calc[[#This Row],[Method]]="Test",INDEX(Method_Test[],MATCH("LandRemovalPotential",Method_Test[Criteria],0),3),""))</f>
        <v>RoeNoAgri</v>
      </c>
      <c r="M72" s="3">
        <f>IF(calc[[#This Row],[Method]]="FABLEBrief",INDEX(Method_FABLEBrief[],MATCH("LandRemovalPotential",Method_FABLEBrief[Criteria],0),2),IF(calc[[#This Row],[Method]]="Test",INDEX(Method_Test[],MATCH("LandRemovalPotential",Method_Test[Criteria],0),2),""))</f>
        <v>0.19550000000000001</v>
      </c>
      <c r="N72" s="3">
        <f>IF(AND(calc[[#This Row],[C3Source]]="RoeNoAgri",calc[[#This Row],[C4Source]]="FAO"),SUMIFS(DataShLandRemPot[FAOSh_noagri],DataShLandRemPot[ISO3],calc[[#This Row],[ISO3]]),IF(AND(calc[[#This Row],[C3Source]]="RoeAgri",calc[[#This Row],[C4Source]]="FAO"),SUMIFS(DataShLandRemPot[FAOSh_withagri],DataShLandRemPot[ISO3],calc[[#This Row],[ISO3]]),IF(AND(calc[[#This Row],[C3Source]]="RoeNoAgri",calc[[#This Row],[C4Source]]="GHGI"),SUMIFS(DataShLandRemPot[GHGISh_noagri],DataShLandRemPot[ISO3],calc[[#This Row],[ISO3]]),IF(AND(calc[[#This Row],[C3Source]]="RoeAgri",calc[[#This Row],[C4Source]]="GHGI"),SUMIFS(DataShLandRemPot[GHGISh_wagri],DataShLandRemPot[ISO3],calc[[#This Row],[ISO3]]),""))))</f>
        <v>0.59072800416553595</v>
      </c>
      <c r="O72" t="str">
        <f>IF(calc[[#This Row],[C3Value]]&lt;&gt;0,IF(calc[[#This Row],[C3Value]]&gt;=calc[[#This Row],[C3Threshold]],"Yes","No"),"nd")</f>
        <v>Yes</v>
      </c>
      <c r="P72" t="str">
        <f>IF(calc[[#This Row],[Method]]="FABLEBrief",INDEX(Method_FABLEBrief[],MATCH("LULUCFnegative",Method_FABLEBrief[Criteria],0),3),IF(calc[[#This Row],[Method]]="Test",INDEX(Method_Test[],MATCH("LULUCFnegative",Method_Test[Criteria],0),3),""))</f>
        <v>FAO</v>
      </c>
      <c r="Q72" s="25">
        <f>IF(calc[[#This Row],[Method]]="FABLEBrief",INDEX(Method_FABLEBrief[],MATCH("LULUCFnegative",Method_FABLEBrief[Criteria],0),2),IF(calc[[#This Row],[Method]]="Test",INDEX(Method_Test[],MATCH("LULUCFnegative",Method_Test[Criteria],0),2),""))</f>
        <v>0</v>
      </c>
      <c r="R72" s="29">
        <f>IF(calc[[#This Row],[C4Source]]="FAO",SUMIFS(DataGHGFAO[LULUCF_MtCO2e],DataGHGFAO[ISO3],calc[[#This Row],[ISO3]]),IF(calc[[#This Row],[C4Source]]="GHGI",SUMIFS(DataGHGI[MtCO2e],DataGHGI[Sector],"Land-Use Change and Forestry",DataGHGI[ISO3],calc[[#This Row],[ISO3]]),""))</f>
        <v>1.0992132999999999</v>
      </c>
      <c r="S72" t="str">
        <f>IF(calc[[#This Row],[C4Value]]&lt;&gt;0,IF(calc[[#This Row],[C4Value]]&lt;calc[[#This Row],[C4Threshold]],"Yes","No"),"nd")</f>
        <v>No</v>
      </c>
      <c r="T72" t="str">
        <f>IF(calc[[#This Row],[Method]]="FABLEBrief",INDEX(Method_FABLEBrief[],MATCH("AFOLU",Method_FABLEBrief[Criteria],0),3),IF(calc[[#This Row],[Method]]="Test",INDEX(Method_Test[],MATCH("AFOLU",Method_Test[Criteria],0),3),""))</f>
        <v>FAO</v>
      </c>
      <c r="U72" s="25">
        <f>IF(calc[[#This Row],[Method]]="FABLEBrief",INDEX(Method_FABLEBrief[],MATCH("AFOLU",Method_FABLEBrief[Criteria],0),2),IF(calc[[#This Row],[Method]]="Test",INDEX(Method_Test[],MATCH("AFOLU",Method_Test[Criteria],0),2),""))</f>
        <v>0</v>
      </c>
      <c r="V72" s="25">
        <f>IF(calc[[#This Row],[C5Source]]="FAO",SUMIFS(DataGHGFAO[AFOLU_MtCO2e],DataGHGFAO[ISO3],calc[[#This Row],[ISO3]]),IF(calc[[#This Row],[C5Source]]="GHGI",SUMIFS(DataGHGI[MtCO2e],DataGHGI[Sector],"Land-Use Change and Forestry",DataGHGI[ISO3],calc[[#This Row],[ISO3]])+SUMIFS(DataGHGI[MtCO2e],DataGHGI[Sector],"Agriculture",DataGHGI[ISO3],calc[[#This Row],[ISO3]]),""))</f>
        <v>3.4874672000000002</v>
      </c>
      <c r="W72" t="str">
        <f>IF(calc[[#This Row],[C5Value]]&lt;&gt;0,IF(calc[[#This Row],[C5Value]]&lt;calc[[#This Row],[C5Threshold]],"No","Yes"),"nd")</f>
        <v>Yes</v>
      </c>
      <c r="X72" s="60" t="str">
        <f>IF(AND(calc[[#This Row],[C1Outcome]]="NO",calc[[#This Row],[C2Outcome]]="NO"),IF(calc[[#This Row],[C3Outcome]]="YES","Profile5","Profile6"),IF(calc[[#This Row],[C3Outcome]]="No","Profile4",IF(calc[[#This Row],[C4Outcome]]="YES",IF(calc[[#This Row],[C5Outcome]]="YES","Profile1","Profile2"),"Profile3")))</f>
        <v>Profile3</v>
      </c>
      <c r="Y72" s="44" t="str">
        <f>IF(OR(calc[[#This Row],[C1Outcome]]="nd",calc[[#This Row],[C3Outcome]]="nd",calc[[#This Row],[C5Outcome]]="nd"),"",calc[[#This Row],[PROFILE_pre]])</f>
        <v>Profile3</v>
      </c>
      <c r="Z72" s="62">
        <f>SUMIFS(DataGHGFAO[LULUCF_MtCO2e],DataGHGFAO[ISO3],calc[[#This Row],[ISO3]])</f>
        <v>1.0992132999999999</v>
      </c>
      <c r="AA72" s="62">
        <f>SUMIFS(DataGHGFAO[Crop_MtCO2e],DataGHGFAO[ISO3],calc[[#This Row],[ISO3]])</f>
        <v>0.41164160000000027</v>
      </c>
      <c r="AB72" s="62">
        <f>SUMIFS(DataGHGFAO[Livestock_MtCO2e],DataGHGFAO[ISO3],calc[[#This Row],[ISO3]])</f>
        <v>1.9766122999999998</v>
      </c>
      <c r="AC72" s="62">
        <f>SUMIFS(DataGHGFAO[AFOLU_MtCO2e],DataGHGFAO[ISO3],calc[[#This Row],[ISO3]])</f>
        <v>3.4874672000000002</v>
      </c>
    </row>
    <row r="73" spans="1:29">
      <c r="A73" t="s">
        <v>17</v>
      </c>
      <c r="B73" t="s">
        <v>18</v>
      </c>
      <c r="C73" t="str">
        <f>INDEX(SelectionMethod[],MATCH("x",SelectionMethod[Selection],0),2)</f>
        <v>FABLEBrief</v>
      </c>
      <c r="D73" t="str">
        <f>IF(calc[[#This Row],[Method]]="FABLEBrief",INDEX(Method_FABLEBrief[],MATCH("Totalkcal",Method_FABLEBrief[Criteria],0),3),IF(calc[[#This Row],[Method]]="Test",INDEX(Method_Test[],MATCH("Totalkcal",Method_Test[Criteria],0),3),""))</f>
        <v>FAO</v>
      </c>
      <c r="E73">
        <f>IF(calc[[#This Row],[Method]]="FABLEBrief",INDEX(Method_FABLEBrief[],MATCH("Totalkcal",Method_FABLEBrief[Criteria],0),2),IF(calc[[#This Row],[Method]]="Test",INDEX(Method_Test[],MATCH("Totalkcal",Method_Test[Criteria],0),2),""))</f>
        <v>3000</v>
      </c>
      <c r="F73">
        <f>IF(calc[[#This Row],[C1Source]]="FAO",SUMIFS(DataFoodConso[Total Kcal],DataFoodConso[ISO3],calc[[#This Row],[ISO3]]),"")</f>
        <v>0</v>
      </c>
      <c r="G73" t="str">
        <f>IF(calc[[#This Row],[C1Value]]&gt;0,IF(calc[[#This Row],[C1Value]]&lt;=calc[[#This Row],[C1Threshold]],"No","Yes"),"nd")</f>
        <v>nd</v>
      </c>
      <c r="H73" t="str">
        <f>IF(calc[[#This Row],[Method]]="FABLEBrief",INDEX(Method_FABLEBrief[],MATCH("RedMeatkcal",Method_FABLEBrief[Criteria],0),3),IF(calc[[#This Row],[Method]]="Test",INDEX(Method_Test[],MATCH("RedMeatkcal",Method_Test[Criteria],0),3),""))</f>
        <v>FAO</v>
      </c>
      <c r="I73">
        <f>IF(calc[[#This Row],[Method]]="FABLEBrief",INDEX(Method_FABLEBrief[],MATCH("RedMeatkcal",Method_FABLEBrief[Criteria],0),2),IF(calc[[#This Row],[Method]]="Test",INDEX(Method_Test[],MATCH("RedMeatkcal",Method_Test[Criteria],0),2),""))</f>
        <v>60</v>
      </c>
      <c r="J73">
        <f>IF(calc[[#This Row],[C2Source]]="FAO",SUMIFS(DataFoodConso[Red Meat],DataFoodConso[ISO3],calc[[#This Row],[ISO3]]),"")</f>
        <v>0</v>
      </c>
      <c r="K73" s="41" t="str">
        <f>IF(AND(calc[[#This Row],[C2Value]]&gt;0,calc[[#This Row],[C2Value]]&lt;=calc[[#This Row],[C2Threshold]]),"No","Yes")</f>
        <v>Yes</v>
      </c>
      <c r="L73" t="str">
        <f>IF(calc[[#This Row],[Method]]="FABLEBrief",INDEX(Method_FABLEBrief[],MATCH("LandRemovalPotential",Method_FABLEBrief[Criteria],0),3),IF(calc[[#This Row],[Method]]="Test",INDEX(Method_Test[],MATCH("LandRemovalPotential",Method_Test[Criteria],0),3),""))</f>
        <v>RoeNoAgri</v>
      </c>
      <c r="M73" s="3">
        <f>IF(calc[[#This Row],[Method]]="FABLEBrief",INDEX(Method_FABLEBrief[],MATCH("LandRemovalPotential",Method_FABLEBrief[Criteria],0),2),IF(calc[[#This Row],[Method]]="Test",INDEX(Method_Test[],MATCH("LandRemovalPotential",Method_Test[Criteria],0),2),""))</f>
        <v>0.19550000000000001</v>
      </c>
      <c r="N73" s="3">
        <f>IF(AND(calc[[#This Row],[C3Source]]="RoeNoAgri",calc[[#This Row],[C4Source]]="FAO"),SUMIFS(DataShLandRemPot[FAOSh_noagri],DataShLandRemPot[ISO3],calc[[#This Row],[ISO3]]),IF(AND(calc[[#This Row],[C3Source]]="RoeAgri",calc[[#This Row],[C4Source]]="FAO"),SUMIFS(DataShLandRemPot[FAOSh_withagri],DataShLandRemPot[ISO3],calc[[#This Row],[ISO3]]),IF(AND(calc[[#This Row],[C3Source]]="RoeNoAgri",calc[[#This Row],[C4Source]]="GHGI"),SUMIFS(DataShLandRemPot[GHGISh_noagri],DataShLandRemPot[ISO3],calc[[#This Row],[ISO3]]),IF(AND(calc[[#This Row],[C3Source]]="RoeAgri",calc[[#This Row],[C4Source]]="GHGI"),SUMIFS(DataShLandRemPot[GHGISh_wagri],DataShLandRemPot[ISO3],calc[[#This Row],[ISO3]]),""))))</f>
        <v>0.37304780192437376</v>
      </c>
      <c r="O73" t="str">
        <f>IF(calc[[#This Row],[C3Value]]&lt;&gt;0,IF(calc[[#This Row],[C3Value]]&gt;=calc[[#This Row],[C3Threshold]],"Yes","No"),"nd")</f>
        <v>Yes</v>
      </c>
      <c r="P73" t="str">
        <f>IF(calc[[#This Row],[Method]]="FABLEBrief",INDEX(Method_FABLEBrief[],MATCH("LULUCFnegative",Method_FABLEBrief[Criteria],0),3),IF(calc[[#This Row],[Method]]="Test",INDEX(Method_Test[],MATCH("LULUCFnegative",Method_Test[Criteria],0),3),""))</f>
        <v>FAO</v>
      </c>
      <c r="Q73" s="25">
        <f>IF(calc[[#This Row],[Method]]="FABLEBrief",INDEX(Method_FABLEBrief[],MATCH("LULUCFnegative",Method_FABLEBrief[Criteria],0),2),IF(calc[[#This Row],[Method]]="Test",INDEX(Method_Test[],MATCH("LULUCFnegative",Method_Test[Criteria],0),2),""))</f>
        <v>0</v>
      </c>
      <c r="R73" s="29">
        <f>IF(calc[[#This Row],[C4Source]]="FAO",SUMIFS(DataGHGFAO[LULUCF_MtCO2e],DataGHGFAO[ISO3],calc[[#This Row],[ISO3]]),IF(calc[[#This Row],[C4Source]]="GHGI",SUMIFS(DataGHGI[MtCO2e],DataGHGI[Sector],"Land-Use Change and Forestry",DataGHGI[ISO3],calc[[#This Row],[ISO3]]),""))</f>
        <v>3.8328318000000001</v>
      </c>
      <c r="S73" t="str">
        <f>IF(calc[[#This Row],[C4Value]]&lt;&gt;0,IF(calc[[#This Row],[C4Value]]&lt;calc[[#This Row],[C4Threshold]],"Yes","No"),"nd")</f>
        <v>No</v>
      </c>
      <c r="T73" t="str">
        <f>IF(calc[[#This Row],[Method]]="FABLEBrief",INDEX(Method_FABLEBrief[],MATCH("AFOLU",Method_FABLEBrief[Criteria],0),3),IF(calc[[#This Row],[Method]]="Test",INDEX(Method_Test[],MATCH("AFOLU",Method_Test[Criteria],0),3),""))</f>
        <v>FAO</v>
      </c>
      <c r="U73" s="25">
        <f>IF(calc[[#This Row],[Method]]="FABLEBrief",INDEX(Method_FABLEBrief[],MATCH("AFOLU",Method_FABLEBrief[Criteria],0),2),IF(calc[[#This Row],[Method]]="Test",INDEX(Method_Test[],MATCH("AFOLU",Method_Test[Criteria],0),2),""))</f>
        <v>0</v>
      </c>
      <c r="V73" s="25">
        <f>IF(calc[[#This Row],[C5Source]]="FAO",SUMIFS(DataGHGFAO[AFOLU_MtCO2e],DataGHGFAO[ISO3],calc[[#This Row],[ISO3]]),IF(calc[[#This Row],[C5Source]]="GHGI",SUMIFS(DataGHGI[MtCO2e],DataGHGI[Sector],"Land-Use Change and Forestry",DataGHGI[ISO3],calc[[#This Row],[ISO3]])+SUMIFS(DataGHGI[MtCO2e],DataGHGI[Sector],"Agriculture",DataGHGI[ISO3],calc[[#This Row],[ISO3]]),""))</f>
        <v>3.8550163999999998</v>
      </c>
      <c r="W73" t="str">
        <f>IF(calc[[#This Row],[C5Value]]&lt;&gt;0,IF(calc[[#This Row],[C5Value]]&lt;calc[[#This Row],[C5Threshold]],"No","Yes"),"nd")</f>
        <v>Yes</v>
      </c>
      <c r="X73" s="60" t="str">
        <f>IF(AND(calc[[#This Row],[C1Outcome]]="NO",calc[[#This Row],[C2Outcome]]="NO"),IF(calc[[#This Row],[C3Outcome]]="YES","Profile5","Profile6"),IF(calc[[#This Row],[C3Outcome]]="No","Profile4",IF(calc[[#This Row],[C4Outcome]]="YES",IF(calc[[#This Row],[C5Outcome]]="YES","Profile1","Profile2"),"Profile3")))</f>
        <v>Profile3</v>
      </c>
      <c r="Y73" s="44" t="str">
        <f>IF(OR(calc[[#This Row],[C1Outcome]]="nd",calc[[#This Row],[C3Outcome]]="nd",calc[[#This Row],[C5Outcome]]="nd"),"",calc[[#This Row],[PROFILE_pre]])</f>
        <v/>
      </c>
      <c r="Z73" s="62">
        <f>SUMIFS(DataGHGFAO[LULUCF_MtCO2e],DataGHGFAO[ISO3],calc[[#This Row],[ISO3]])</f>
        <v>3.8328318000000001</v>
      </c>
      <c r="AA73" s="62">
        <f>SUMIFS(DataGHGFAO[Crop_MtCO2e],DataGHGFAO[ISO3],calc[[#This Row],[ISO3]])</f>
        <v>5.4499999999995524E-5</v>
      </c>
      <c r="AB73" s="62">
        <f>SUMIFS(DataGHGFAO[Livestock_MtCO2e],DataGHGFAO[ISO3],calc[[#This Row],[ISO3]])</f>
        <v>2.2130000000000004E-2</v>
      </c>
      <c r="AC73" s="62">
        <f>SUMIFS(DataGHGFAO[AFOLU_MtCO2e],DataGHGFAO[ISO3],calc[[#This Row],[ISO3]])</f>
        <v>3.8550163999999998</v>
      </c>
    </row>
    <row r="74" spans="1:29">
      <c r="A74" t="s">
        <v>347</v>
      </c>
      <c r="B74" t="s">
        <v>348</v>
      </c>
      <c r="C74" t="str">
        <f>INDEX(SelectionMethod[],MATCH("x",SelectionMethod[Selection],0),2)</f>
        <v>FABLEBrief</v>
      </c>
      <c r="D74" t="str">
        <f>IF(calc[[#This Row],[Method]]="FABLEBrief",INDEX(Method_FABLEBrief[],MATCH("Totalkcal",Method_FABLEBrief[Criteria],0),3),IF(calc[[#This Row],[Method]]="Test",INDEX(Method_Test[],MATCH("Totalkcal",Method_Test[Criteria],0),3),""))</f>
        <v>FAO</v>
      </c>
      <c r="E74">
        <f>IF(calc[[#This Row],[Method]]="FABLEBrief",INDEX(Method_FABLEBrief[],MATCH("Totalkcal",Method_FABLEBrief[Criteria],0),2),IF(calc[[#This Row],[Method]]="Test",INDEX(Method_Test[],MATCH("Totalkcal",Method_Test[Criteria],0),2),""))</f>
        <v>3000</v>
      </c>
      <c r="F74">
        <f>IF(calc[[#This Row],[C1Source]]="FAO",SUMIFS(DataFoodConso[Total Kcal],DataFoodConso[ISO3],calc[[#This Row],[ISO3]]),"")</f>
        <v>0</v>
      </c>
      <c r="G74" t="str">
        <f>IF(calc[[#This Row],[C1Value]]&gt;0,IF(calc[[#This Row],[C1Value]]&lt;=calc[[#This Row],[C1Threshold]],"No","Yes"),"nd")</f>
        <v>nd</v>
      </c>
      <c r="H74" t="str">
        <f>IF(calc[[#This Row],[Method]]="FABLEBrief",INDEX(Method_FABLEBrief[],MATCH("RedMeatkcal",Method_FABLEBrief[Criteria],0),3),IF(calc[[#This Row],[Method]]="Test",INDEX(Method_Test[],MATCH("RedMeatkcal",Method_Test[Criteria],0),3),""))</f>
        <v>FAO</v>
      </c>
      <c r="I74">
        <f>IF(calc[[#This Row],[Method]]="FABLEBrief",INDEX(Method_FABLEBrief[],MATCH("RedMeatkcal",Method_FABLEBrief[Criteria],0),2),IF(calc[[#This Row],[Method]]="Test",INDEX(Method_Test[],MATCH("RedMeatkcal",Method_Test[Criteria],0),2),""))</f>
        <v>60</v>
      </c>
      <c r="J74">
        <f>IF(calc[[#This Row],[C2Source]]="FAO",SUMIFS(DataFoodConso[Red Meat],DataFoodConso[ISO3],calc[[#This Row],[ISO3]]),"")</f>
        <v>0</v>
      </c>
      <c r="K74" t="str">
        <f>IF(AND(calc[[#This Row],[C2Value]]&gt;0,calc[[#This Row],[C2Value]]&lt;=calc[[#This Row],[C2Threshold]]),"No","Yes")</f>
        <v>Yes</v>
      </c>
      <c r="L74" t="str">
        <f>IF(calc[[#This Row],[Method]]="FABLEBrief",INDEX(Method_FABLEBrief[],MATCH("LandRemovalPotential",Method_FABLEBrief[Criteria],0),3),IF(calc[[#This Row],[Method]]="Test",INDEX(Method_Test[],MATCH("LandRemovalPotential",Method_Test[Criteria],0),3),""))</f>
        <v>RoeNoAgri</v>
      </c>
      <c r="M74" s="3">
        <f>IF(calc[[#This Row],[Method]]="FABLEBrief",INDEX(Method_FABLEBrief[],MATCH("LandRemovalPotential",Method_FABLEBrief[Criteria],0),2),IF(calc[[#This Row],[Method]]="Test",INDEX(Method_Test[],MATCH("LandRemovalPotential",Method_Test[Criteria],0),2),""))</f>
        <v>0.19550000000000001</v>
      </c>
      <c r="N74" s="3">
        <f>IF(AND(calc[[#This Row],[C3Source]]="RoeNoAgri",calc[[#This Row],[C4Source]]="FAO"),SUMIFS(DataShLandRemPot[FAOSh_noagri],DataShLandRemPot[ISO3],calc[[#This Row],[ISO3]]),IF(AND(calc[[#This Row],[C3Source]]="RoeAgri",calc[[#This Row],[C4Source]]="FAO"),SUMIFS(DataShLandRemPot[FAOSh_withagri],DataShLandRemPot[ISO3],calc[[#This Row],[ISO3]]),IF(AND(calc[[#This Row],[C3Source]]="RoeNoAgri",calc[[#This Row],[C4Source]]="GHGI"),SUMIFS(DataShLandRemPot[GHGISh_noagri],DataShLandRemPot[ISO3],calc[[#This Row],[ISO3]]),IF(AND(calc[[#This Row],[C3Source]]="RoeAgri",calc[[#This Row],[C4Source]]="GHGI"),SUMIFS(DataShLandRemPot[GHGISh_wagri],DataShLandRemPot[ISO3],calc[[#This Row],[ISO3]]),""))))</f>
        <v>0.10392523248130604</v>
      </c>
      <c r="O74" t="str">
        <f>IF(calc[[#This Row],[C3Value]]&lt;&gt;0,IF(calc[[#This Row],[C3Value]]&gt;=calc[[#This Row],[C3Threshold]],"Yes","No"),"nd")</f>
        <v>No</v>
      </c>
      <c r="P74" t="str">
        <f>IF(calc[[#This Row],[Method]]="FABLEBrief",INDEX(Method_FABLEBrief[],MATCH("LULUCFnegative",Method_FABLEBrief[Criteria],0),3),IF(calc[[#This Row],[Method]]="Test",INDEX(Method_Test[],MATCH("LULUCFnegative",Method_Test[Criteria],0),3),""))</f>
        <v>FAO</v>
      </c>
      <c r="Q74" s="25">
        <f>IF(calc[[#This Row],[Method]]="FABLEBrief",INDEX(Method_FABLEBrief[],MATCH("LULUCFnegative",Method_FABLEBrief[Criteria],0),2),IF(calc[[#This Row],[Method]]="Test",INDEX(Method_Test[],MATCH("LULUCFnegative",Method_Test[Criteria],0),2),""))</f>
        <v>0</v>
      </c>
      <c r="R74" s="29">
        <f>IF(calc[[#This Row],[C4Source]]="FAO",SUMIFS(DataGHGFAO[LULUCF_MtCO2e],DataGHGFAO[ISO3],calc[[#This Row],[ISO3]]),IF(calc[[#This Row],[C4Source]]="GHGI",SUMIFS(DataGHGI[MtCO2e],DataGHGI[Sector],"Land-Use Change and Forestry",DataGHGI[ISO3],calc[[#This Row],[ISO3]]),""))</f>
        <v>0.44685599999999998</v>
      </c>
      <c r="S74" t="str">
        <f>IF(calc[[#This Row],[C4Value]]&lt;&gt;0,IF(calc[[#This Row],[C4Value]]&lt;calc[[#This Row],[C4Threshold]],"Yes","No"),"nd")</f>
        <v>No</v>
      </c>
      <c r="T74" t="str">
        <f>IF(calc[[#This Row],[Method]]="FABLEBrief",INDEX(Method_FABLEBrief[],MATCH("AFOLU",Method_FABLEBrief[Criteria],0),3),IF(calc[[#This Row],[Method]]="Test",INDEX(Method_Test[],MATCH("AFOLU",Method_Test[Criteria],0),3),""))</f>
        <v>FAO</v>
      </c>
      <c r="U74" s="25">
        <f>IF(calc[[#This Row],[Method]]="FABLEBrief",INDEX(Method_FABLEBrief[],MATCH("AFOLU",Method_FABLEBrief[Criteria],0),2),IF(calc[[#This Row],[Method]]="Test",INDEX(Method_Test[],MATCH("AFOLU",Method_Test[Criteria],0),2),""))</f>
        <v>0</v>
      </c>
      <c r="V74" s="25">
        <f>IF(calc[[#This Row],[C5Source]]="FAO",SUMIFS(DataGHGFAO[AFOLU_MtCO2e],DataGHGFAO[ISO3],calc[[#This Row],[ISO3]]),IF(calc[[#This Row],[C5Source]]="GHGI",SUMIFS(DataGHGI[MtCO2e],DataGHGI[Sector],"Land-Use Change and Forestry",DataGHGI[ISO3],calc[[#This Row],[ISO3]])+SUMIFS(DataGHGI[MtCO2e],DataGHGI[Sector],"Agriculture",DataGHGI[ISO3],calc[[#This Row],[ISO3]]),""))</f>
        <v>5.2446812999999999</v>
      </c>
      <c r="W74" t="str">
        <f>IF(calc[[#This Row],[C5Value]]&lt;&gt;0,IF(calc[[#This Row],[C5Value]]&lt;calc[[#This Row],[C5Threshold]],"No","Yes"),"nd")</f>
        <v>Yes</v>
      </c>
      <c r="X74" s="60" t="str">
        <f>IF(AND(calc[[#This Row],[C1Outcome]]="NO",calc[[#This Row],[C2Outcome]]="NO"),IF(calc[[#This Row],[C3Outcome]]="YES","Profile5","Profile6"),IF(calc[[#This Row],[C3Outcome]]="No","Profile4",IF(calc[[#This Row],[C4Outcome]]="YES",IF(calc[[#This Row],[C5Outcome]]="YES","Profile1","Profile2"),"Profile3")))</f>
        <v>Profile4</v>
      </c>
      <c r="Y74" s="44" t="str">
        <f>IF(OR(calc[[#This Row],[C1Outcome]]="nd",calc[[#This Row],[C3Outcome]]="nd",calc[[#This Row],[C5Outcome]]="nd"),"",calc[[#This Row],[PROFILE_pre]])</f>
        <v/>
      </c>
      <c r="Z74" s="62">
        <f>SUMIFS(DataGHGFAO[LULUCF_MtCO2e],DataGHGFAO[ISO3],calc[[#This Row],[ISO3]])</f>
        <v>0.44685599999999998</v>
      </c>
      <c r="AA74" s="62">
        <f>SUMIFS(DataGHGFAO[Crop_MtCO2e],DataGHGFAO[ISO3],calc[[#This Row],[ISO3]])</f>
        <v>5.1839600000000097E-2</v>
      </c>
      <c r="AB74" s="62">
        <f>SUMIFS(DataGHGFAO[Livestock_MtCO2e],DataGHGFAO[ISO3],calc[[#This Row],[ISO3]])</f>
        <v>4.7459857000000003</v>
      </c>
      <c r="AC74" s="62">
        <f>SUMIFS(DataGHGFAO[AFOLU_MtCO2e],DataGHGFAO[ISO3],calc[[#This Row],[ISO3]])</f>
        <v>5.2446812999999999</v>
      </c>
    </row>
    <row r="75" spans="1:29">
      <c r="A75" t="s">
        <v>169</v>
      </c>
      <c r="B75" t="s">
        <v>170</v>
      </c>
      <c r="C75" t="str">
        <f>INDEX(SelectionMethod[],MATCH("x",SelectionMethod[Selection],0),2)</f>
        <v>FABLEBrief</v>
      </c>
      <c r="D75" t="str">
        <f>IF(calc[[#This Row],[Method]]="FABLEBrief",INDEX(Method_FABLEBrief[],MATCH("Totalkcal",Method_FABLEBrief[Criteria],0),3),IF(calc[[#This Row],[Method]]="Test",INDEX(Method_Test[],MATCH("Totalkcal",Method_Test[Criteria],0),3),""))</f>
        <v>FAO</v>
      </c>
      <c r="E75">
        <f>IF(calc[[#This Row],[Method]]="FABLEBrief",INDEX(Method_FABLEBrief[],MATCH("Totalkcal",Method_FABLEBrief[Criteria],0),2),IF(calc[[#This Row],[Method]]="Test",INDEX(Method_Test[],MATCH("Totalkcal",Method_Test[Criteria],0),2),""))</f>
        <v>3000</v>
      </c>
      <c r="F75">
        <f>IF(calc[[#This Row],[C1Source]]="FAO",SUMIFS(DataFoodConso[Total Kcal],DataFoodConso[ISO3],calc[[#This Row],[ISO3]]),"")</f>
        <v>3167</v>
      </c>
      <c r="G75" t="str">
        <f>IF(calc[[#This Row],[C1Value]]&gt;0,IF(calc[[#This Row],[C1Value]]&lt;=calc[[#This Row],[C1Threshold]],"No","Yes"),"nd")</f>
        <v>Yes</v>
      </c>
      <c r="H75" t="str">
        <f>IF(calc[[#This Row],[Method]]="FABLEBrief",INDEX(Method_FABLEBrief[],MATCH("RedMeatkcal",Method_FABLEBrief[Criteria],0),3),IF(calc[[#This Row],[Method]]="Test",INDEX(Method_Test[],MATCH("RedMeatkcal",Method_Test[Criteria],0),3),""))</f>
        <v>FAO</v>
      </c>
      <c r="I75">
        <f>IF(calc[[#This Row],[Method]]="FABLEBrief",INDEX(Method_FABLEBrief[],MATCH("RedMeatkcal",Method_FABLEBrief[Criteria],0),2),IF(calc[[#This Row],[Method]]="Test",INDEX(Method_Test[],MATCH("RedMeatkcal",Method_Test[Criteria],0),2),""))</f>
        <v>60</v>
      </c>
      <c r="J75">
        <f>IF(calc[[#This Row],[C2Source]]="FAO",SUMIFS(DataFoodConso[Red Meat],DataFoodConso[ISO3],calc[[#This Row],[ISO3]]),"")</f>
        <v>228</v>
      </c>
      <c r="K75" t="str">
        <f>IF(AND(calc[[#This Row],[C2Value]]&gt;0,calc[[#This Row],[C2Value]]&lt;=calc[[#This Row],[C2Threshold]]),"No","Yes")</f>
        <v>Yes</v>
      </c>
      <c r="L75" t="str">
        <f>IF(calc[[#This Row],[Method]]="FABLEBrief",INDEX(Method_FABLEBrief[],MATCH("LandRemovalPotential",Method_FABLEBrief[Criteria],0),3),IF(calc[[#This Row],[Method]]="Test",INDEX(Method_Test[],MATCH("LandRemovalPotential",Method_Test[Criteria],0),3),""))</f>
        <v>RoeNoAgri</v>
      </c>
      <c r="M75" s="3">
        <f>IF(calc[[#This Row],[Method]]="FABLEBrief",INDEX(Method_FABLEBrief[],MATCH("LandRemovalPotential",Method_FABLEBrief[Criteria],0),2),IF(calc[[#This Row],[Method]]="Test",INDEX(Method_Test[],MATCH("LandRemovalPotential",Method_Test[Criteria],0),2),""))</f>
        <v>0.19550000000000001</v>
      </c>
      <c r="N75" s="3">
        <f>IF(AND(calc[[#This Row],[C3Source]]="RoeNoAgri",calc[[#This Row],[C4Source]]="FAO"),SUMIFS(DataShLandRemPot[FAOSh_noagri],DataShLandRemPot[ISO3],calc[[#This Row],[ISO3]]),IF(AND(calc[[#This Row],[C3Source]]="RoeAgri",calc[[#This Row],[C4Source]]="FAO"),SUMIFS(DataShLandRemPot[FAOSh_withagri],DataShLandRemPot[ISO3],calc[[#This Row],[ISO3]]),IF(AND(calc[[#This Row],[C3Source]]="RoeNoAgri",calc[[#This Row],[C4Source]]="GHGI"),SUMIFS(DataShLandRemPot[GHGISh_noagri],DataShLandRemPot[ISO3],calc[[#This Row],[ISO3]]),IF(AND(calc[[#This Row],[C3Source]]="RoeAgri",calc[[#This Row],[C4Source]]="GHGI"),SUMIFS(DataShLandRemPot[GHGISh_wagri],DataShLandRemPot[ISO3],calc[[#This Row],[ISO3]]),""))))</f>
        <v>1.234452373128786</v>
      </c>
      <c r="O75" t="str">
        <f>IF(calc[[#This Row],[C3Value]]&lt;&gt;0,IF(calc[[#This Row],[C3Value]]&gt;=calc[[#This Row],[C3Threshold]],"Yes","No"),"nd")</f>
        <v>Yes</v>
      </c>
      <c r="P75" t="str">
        <f>IF(calc[[#This Row],[Method]]="FABLEBrief",INDEX(Method_FABLEBrief[],MATCH("LULUCFnegative",Method_FABLEBrief[Criteria],0),3),IF(calc[[#This Row],[Method]]="Test",INDEX(Method_Test[],MATCH("LULUCFnegative",Method_Test[Criteria],0),3),""))</f>
        <v>FAO</v>
      </c>
      <c r="Q75" s="25">
        <f>IF(calc[[#This Row],[Method]]="FABLEBrief",INDEX(Method_FABLEBrief[],MATCH("LULUCFnegative",Method_FABLEBrief[Criteria],0),2),IF(calc[[#This Row],[Method]]="Test",INDEX(Method_Test[],MATCH("LULUCFnegative",Method_Test[Criteria],0),2),""))</f>
        <v>0</v>
      </c>
      <c r="R75" s="29">
        <f>IF(calc[[#This Row],[C4Source]]="FAO",SUMIFS(DataGHGFAO[LULUCF_MtCO2e],DataGHGFAO[ISO3],calc[[#This Row],[ISO3]]),IF(calc[[#This Row],[C4Source]]="GHGI",SUMIFS(DataGHGI[MtCO2e],DataGHGI[Sector],"Land-Use Change and Forestry",DataGHGI[ISO3],calc[[#This Row],[ISO3]]),""))</f>
        <v>1.9516224</v>
      </c>
      <c r="S75" t="str">
        <f>IF(calc[[#This Row],[C4Value]]&lt;&gt;0,IF(calc[[#This Row],[C4Value]]&lt;calc[[#This Row],[C4Threshold]],"Yes","No"),"nd")</f>
        <v>No</v>
      </c>
      <c r="T75" t="str">
        <f>IF(calc[[#This Row],[Method]]="FABLEBrief",INDEX(Method_FABLEBrief[],MATCH("AFOLU",Method_FABLEBrief[Criteria],0),3),IF(calc[[#This Row],[Method]]="Test",INDEX(Method_Test[],MATCH("AFOLU",Method_Test[Criteria],0),3),""))</f>
        <v>FAO</v>
      </c>
      <c r="U75" s="25">
        <f>IF(calc[[#This Row],[Method]]="FABLEBrief",INDEX(Method_FABLEBrief[],MATCH("AFOLU",Method_FABLEBrief[Criteria],0),2),IF(calc[[#This Row],[Method]]="Test",INDEX(Method_Test[],MATCH("AFOLU",Method_Test[Criteria],0),2),""))</f>
        <v>0</v>
      </c>
      <c r="V75" s="25">
        <f>IF(calc[[#This Row],[C5Source]]="FAO",SUMIFS(DataGHGFAO[AFOLU_MtCO2e],DataGHGFAO[ISO3],calc[[#This Row],[ISO3]]),IF(calc[[#This Row],[C5Source]]="GHGI",SUMIFS(DataGHGI[MtCO2e],DataGHGI[Sector],"Land-Use Change and Forestry",DataGHGI[ISO3],calc[[#This Row],[ISO3]])+SUMIFS(DataGHGI[MtCO2e],DataGHGI[Sector],"Agriculture",DataGHGI[ISO3],calc[[#This Row],[ISO3]]),""))</f>
        <v>3.7697335999999999</v>
      </c>
      <c r="W75" t="str">
        <f>IF(calc[[#This Row],[C5Value]]&lt;&gt;0,IF(calc[[#This Row],[C5Value]]&lt;calc[[#This Row],[C5Threshold]],"No","Yes"),"nd")</f>
        <v>Yes</v>
      </c>
      <c r="X75" s="60" t="str">
        <f>IF(AND(calc[[#This Row],[C1Outcome]]="NO",calc[[#This Row],[C2Outcome]]="NO"),IF(calc[[#This Row],[C3Outcome]]="YES","Profile5","Profile6"),IF(calc[[#This Row],[C3Outcome]]="No","Profile4",IF(calc[[#This Row],[C4Outcome]]="YES",IF(calc[[#This Row],[C5Outcome]]="YES","Profile1","Profile2"),"Profile3")))</f>
        <v>Profile3</v>
      </c>
      <c r="Y75" s="44" t="str">
        <f>IF(OR(calc[[#This Row],[C1Outcome]]="nd",calc[[#This Row],[C3Outcome]]="nd",calc[[#This Row],[C5Outcome]]="nd"),"",calc[[#This Row],[PROFILE_pre]])</f>
        <v>Profile3</v>
      </c>
      <c r="Z75" s="62">
        <f>SUMIFS(DataGHGFAO[LULUCF_MtCO2e],DataGHGFAO[ISO3],calc[[#This Row],[ISO3]])</f>
        <v>1.9516224</v>
      </c>
      <c r="AA75" s="62">
        <f>SUMIFS(DataGHGFAO[Crop_MtCO2e],DataGHGFAO[ISO3],calc[[#This Row],[ISO3]])</f>
        <v>0.9241387000000002</v>
      </c>
      <c r="AB75" s="62">
        <f>SUMIFS(DataGHGFAO[Livestock_MtCO2e],DataGHGFAO[ISO3],calc[[#This Row],[ISO3]])</f>
        <v>0.89397249999999995</v>
      </c>
      <c r="AC75" s="62">
        <f>SUMIFS(DataGHGFAO[AFOLU_MtCO2e],DataGHGFAO[ISO3],calc[[#This Row],[ISO3]])</f>
        <v>3.7697335999999999</v>
      </c>
    </row>
    <row r="76" spans="1:29">
      <c r="A76" t="s">
        <v>345</v>
      </c>
      <c r="B76" t="s">
        <v>346</v>
      </c>
      <c r="C76" t="str">
        <f>INDEX(SelectionMethod[],MATCH("x",SelectionMethod[Selection],0),2)</f>
        <v>FABLEBrief</v>
      </c>
      <c r="D76" t="str">
        <f>IF(calc[[#This Row],[Method]]="FABLEBrief",INDEX(Method_FABLEBrief[],MATCH("Totalkcal",Method_FABLEBrief[Criteria],0),3),IF(calc[[#This Row],[Method]]="Test",INDEX(Method_Test[],MATCH("Totalkcal",Method_Test[Criteria],0),3),""))</f>
        <v>FAO</v>
      </c>
      <c r="E76">
        <f>IF(calc[[#This Row],[Method]]="FABLEBrief",INDEX(Method_FABLEBrief[],MATCH("Totalkcal",Method_FABLEBrief[Criteria],0),2),IF(calc[[#This Row],[Method]]="Test",INDEX(Method_Test[],MATCH("Totalkcal",Method_Test[Criteria],0),2),""))</f>
        <v>3000</v>
      </c>
      <c r="F76">
        <f>IF(calc[[#This Row],[C1Source]]="FAO",SUMIFS(DataFoodConso[Total Kcal],DataFoodConso[ISO3],calc[[#This Row],[ISO3]]),"")</f>
        <v>2439</v>
      </c>
      <c r="G76" t="str">
        <f>IF(calc[[#This Row],[C1Value]]&gt;0,IF(calc[[#This Row],[C1Value]]&lt;=calc[[#This Row],[C1Threshold]],"No","Yes"),"nd")</f>
        <v>No</v>
      </c>
      <c r="H76" t="str">
        <f>IF(calc[[#This Row],[Method]]="FABLEBrief",INDEX(Method_FABLEBrief[],MATCH("RedMeatkcal",Method_FABLEBrief[Criteria],0),3),IF(calc[[#This Row],[Method]]="Test",INDEX(Method_Test[],MATCH("RedMeatkcal",Method_Test[Criteria],0),3),""))</f>
        <v>FAO</v>
      </c>
      <c r="I76">
        <f>IF(calc[[#This Row],[Method]]="FABLEBrief",INDEX(Method_FABLEBrief[],MATCH("RedMeatkcal",Method_FABLEBrief[Criteria],0),2),IF(calc[[#This Row],[Method]]="Test",INDEX(Method_Test[],MATCH("RedMeatkcal",Method_Test[Criteria],0),2),""))</f>
        <v>60</v>
      </c>
      <c r="J76">
        <f>IF(calc[[#This Row],[C2Source]]="FAO",SUMIFS(DataFoodConso[Red Meat],DataFoodConso[ISO3],calc[[#This Row],[ISO3]]),"")</f>
        <v>30</v>
      </c>
      <c r="K76" t="str">
        <f>IF(AND(calc[[#This Row],[C2Value]]&gt;0,calc[[#This Row],[C2Value]]&lt;=calc[[#This Row],[C2Threshold]]),"No","Yes")</f>
        <v>No</v>
      </c>
      <c r="L76" t="str">
        <f>IF(calc[[#This Row],[Method]]="FABLEBrief",INDEX(Method_FABLEBrief[],MATCH("LandRemovalPotential",Method_FABLEBrief[Criteria],0),3),IF(calc[[#This Row],[Method]]="Test",INDEX(Method_Test[],MATCH("LandRemovalPotential",Method_Test[Criteria],0),3),""))</f>
        <v>RoeNoAgri</v>
      </c>
      <c r="M76" s="3">
        <f>IF(calc[[#This Row],[Method]]="FABLEBrief",INDEX(Method_FABLEBrief[],MATCH("LandRemovalPotential",Method_FABLEBrief[Criteria],0),2),IF(calc[[#This Row],[Method]]="Test",INDEX(Method_Test[],MATCH("LandRemovalPotential",Method_Test[Criteria],0),2),""))</f>
        <v>0.19550000000000001</v>
      </c>
      <c r="N76" s="3">
        <f>IF(AND(calc[[#This Row],[C3Source]]="RoeNoAgri",calc[[#This Row],[C4Source]]="FAO"),SUMIFS(DataShLandRemPot[FAOSh_noagri],DataShLandRemPot[ISO3],calc[[#This Row],[ISO3]]),IF(AND(calc[[#This Row],[C3Source]]="RoeAgri",calc[[#This Row],[C4Source]]="FAO"),SUMIFS(DataShLandRemPot[FAOSh_withagri],DataShLandRemPot[ISO3],calc[[#This Row],[ISO3]]),IF(AND(calc[[#This Row],[C3Source]]="RoeNoAgri",calc[[#This Row],[C4Source]]="GHGI"),SUMIFS(DataShLandRemPot[GHGISh_noagri],DataShLandRemPot[ISO3],calc[[#This Row],[ISO3]]),IF(AND(calc[[#This Row],[C3Source]]="RoeAgri",calc[[#This Row],[C4Source]]="GHGI"),SUMIFS(DataShLandRemPot[GHGISh_wagri],DataShLandRemPot[ISO3],calc[[#This Row],[ISO3]]),""))))</f>
        <v>0.75919678495884246</v>
      </c>
      <c r="O76" t="str">
        <f>IF(calc[[#This Row],[C3Value]]&lt;&gt;0,IF(calc[[#This Row],[C3Value]]&gt;=calc[[#This Row],[C3Threshold]],"Yes","No"),"nd")</f>
        <v>Yes</v>
      </c>
      <c r="P76" t="str">
        <f>IF(calc[[#This Row],[Method]]="FABLEBrief",INDEX(Method_FABLEBrief[],MATCH("LULUCFnegative",Method_FABLEBrief[Criteria],0),3),IF(calc[[#This Row],[Method]]="Test",INDEX(Method_Test[],MATCH("LULUCFnegative",Method_Test[Criteria],0),3),""))</f>
        <v>FAO</v>
      </c>
      <c r="Q76" s="25">
        <f>IF(calc[[#This Row],[Method]]="FABLEBrief",INDEX(Method_FABLEBrief[],MATCH("LULUCFnegative",Method_FABLEBrief[Criteria],0),2),IF(calc[[#This Row],[Method]]="Test",INDEX(Method_Test[],MATCH("LULUCFnegative",Method_Test[Criteria],0),2),""))</f>
        <v>0</v>
      </c>
      <c r="R76" s="29">
        <f>IF(calc[[#This Row],[C4Source]]="FAO",SUMIFS(DataGHGFAO[LULUCF_MtCO2e],DataGHGFAO[ISO3],calc[[#This Row],[ISO3]]),IF(calc[[#This Row],[C4Source]]="GHGI",SUMIFS(DataGHGI[MtCO2e],DataGHGI[Sector],"Land-Use Change and Forestry",DataGHGI[ISO3],calc[[#This Row],[ISO3]]),""))</f>
        <v>32.404681000000004</v>
      </c>
      <c r="S76" t="str">
        <f>IF(calc[[#This Row],[C4Value]]&lt;&gt;0,IF(calc[[#This Row],[C4Value]]&lt;calc[[#This Row],[C4Threshold]],"Yes","No"),"nd")</f>
        <v>No</v>
      </c>
      <c r="T76" t="str">
        <f>IF(calc[[#This Row],[Method]]="FABLEBrief",INDEX(Method_FABLEBrief[],MATCH("AFOLU",Method_FABLEBrief[Criteria],0),3),IF(calc[[#This Row],[Method]]="Test",INDEX(Method_Test[],MATCH("AFOLU",Method_Test[Criteria],0),3),""))</f>
        <v>FAO</v>
      </c>
      <c r="U76" s="25">
        <f>IF(calc[[#This Row],[Method]]="FABLEBrief",INDEX(Method_FABLEBrief[],MATCH("AFOLU",Method_FABLEBrief[Criteria],0),2),IF(calc[[#This Row],[Method]]="Test",INDEX(Method_Test[],MATCH("AFOLU",Method_Test[Criteria],0),2),""))</f>
        <v>0</v>
      </c>
      <c r="V76" s="25">
        <f>IF(calc[[#This Row],[C5Source]]="FAO",SUMIFS(DataGHGFAO[AFOLU_MtCO2e],DataGHGFAO[ISO3],calc[[#This Row],[ISO3]]),IF(calc[[#This Row],[C5Source]]="GHGI",SUMIFS(DataGHGI[MtCO2e],DataGHGI[Sector],"Land-Use Change and Forestry",DataGHGI[ISO3],calc[[#This Row],[ISO3]])+SUMIFS(DataGHGI[MtCO2e],DataGHGI[Sector],"Agriculture",DataGHGI[ISO3],calc[[#This Row],[ISO3]]),""))</f>
        <v>149.3765257</v>
      </c>
      <c r="W76" t="str">
        <f>IF(calc[[#This Row],[C5Value]]&lt;&gt;0,IF(calc[[#This Row],[C5Value]]&lt;calc[[#This Row],[C5Threshold]],"No","Yes"),"nd")</f>
        <v>Yes</v>
      </c>
      <c r="X76" s="60" t="str">
        <f>IF(AND(calc[[#This Row],[C1Outcome]]="NO",calc[[#This Row],[C2Outcome]]="NO"),IF(calc[[#This Row],[C3Outcome]]="YES","Profile5","Profile6"),IF(calc[[#This Row],[C3Outcome]]="No","Profile4",IF(calc[[#This Row],[C4Outcome]]="YES",IF(calc[[#This Row],[C5Outcome]]="YES","Profile1","Profile2"),"Profile3")))</f>
        <v>Profile5</v>
      </c>
      <c r="Y76" s="44" t="str">
        <f>IF(OR(calc[[#This Row],[C1Outcome]]="nd",calc[[#This Row],[C3Outcome]]="nd",calc[[#This Row],[C5Outcome]]="nd"),"",calc[[#This Row],[PROFILE_pre]])</f>
        <v>Profile5</v>
      </c>
      <c r="Z76" s="62">
        <f>SUMIFS(DataGHGFAO[LULUCF_MtCO2e],DataGHGFAO[ISO3],calc[[#This Row],[ISO3]])</f>
        <v>32.404681000000004</v>
      </c>
      <c r="AA76" s="62">
        <f>SUMIFS(DataGHGFAO[Crop_MtCO2e],DataGHGFAO[ISO3],calc[[#This Row],[ISO3]])</f>
        <v>7.2167207000000104</v>
      </c>
      <c r="AB76" s="62">
        <f>SUMIFS(DataGHGFAO[Livestock_MtCO2e],DataGHGFAO[ISO3],calc[[#This Row],[ISO3]])</f>
        <v>109.755124</v>
      </c>
      <c r="AC76" s="62">
        <f>SUMIFS(DataGHGFAO[AFOLU_MtCO2e],DataGHGFAO[ISO3],calc[[#This Row],[ISO3]])</f>
        <v>149.3765257</v>
      </c>
    </row>
    <row r="77" spans="1:29">
      <c r="A77" t="s">
        <v>427</v>
      </c>
      <c r="B77" t="s">
        <v>530</v>
      </c>
      <c r="C77" t="str">
        <f>INDEX(SelectionMethod[],MATCH("x",SelectionMethod[Selection],0),2)</f>
        <v>FABLEBrief</v>
      </c>
      <c r="D77" t="str">
        <f>IF(calc[[#This Row],[Method]]="FABLEBrief",INDEX(Method_FABLEBrief[],MATCH("Totalkcal",Method_FABLEBrief[Criteria],0),3),IF(calc[[#This Row],[Method]]="Test",INDEX(Method_Test[],MATCH("Totalkcal",Method_Test[Criteria],0),3),""))</f>
        <v>FAO</v>
      </c>
      <c r="E77">
        <f>IF(calc[[#This Row],[Method]]="FABLEBrief",INDEX(Method_FABLEBrief[],MATCH("Totalkcal",Method_FABLEBrief[Criteria],0),2),IF(calc[[#This Row],[Method]]="Test",INDEX(Method_Test[],MATCH("Totalkcal",Method_Test[Criteria],0),2),""))</f>
        <v>3000</v>
      </c>
      <c r="F77">
        <f>IF(calc[[#This Row],[C1Source]]="FAO",SUMIFS(DataFoodConso[Total Kcal],DataFoodConso[ISO3],calc[[#This Row],[ISO3]]),"")</f>
        <v>0</v>
      </c>
      <c r="G77" t="str">
        <f>IF(calc[[#This Row],[C1Value]]&gt;0,IF(calc[[#This Row],[C1Value]]&lt;=calc[[#This Row],[C1Threshold]],"No","Yes"),"nd")</f>
        <v>nd</v>
      </c>
      <c r="H77" t="str">
        <f>IF(calc[[#This Row],[Method]]="FABLEBrief",INDEX(Method_FABLEBrief[],MATCH("RedMeatkcal",Method_FABLEBrief[Criteria],0),3),IF(calc[[#This Row],[Method]]="Test",INDEX(Method_Test[],MATCH("RedMeatkcal",Method_Test[Criteria],0),3),""))</f>
        <v>FAO</v>
      </c>
      <c r="I77">
        <f>IF(calc[[#This Row],[Method]]="FABLEBrief",INDEX(Method_FABLEBrief[],MATCH("RedMeatkcal",Method_FABLEBrief[Criteria],0),2),IF(calc[[#This Row],[Method]]="Test",INDEX(Method_Test[],MATCH("RedMeatkcal",Method_Test[Criteria],0),2),""))</f>
        <v>60</v>
      </c>
      <c r="J77">
        <f>IF(calc[[#This Row],[C2Source]]="FAO",SUMIFS(DataFoodConso[Red Meat],DataFoodConso[ISO3],calc[[#This Row],[ISO3]]),"")</f>
        <v>0</v>
      </c>
      <c r="K77" t="str">
        <f>IF(AND(calc[[#This Row],[C2Value]]&gt;0,calc[[#This Row],[C2Value]]&lt;=calc[[#This Row],[C2Threshold]]),"No","Yes")</f>
        <v>Yes</v>
      </c>
      <c r="L77" t="str">
        <f>IF(calc[[#This Row],[Method]]="FABLEBrief",INDEX(Method_FABLEBrief[],MATCH("LandRemovalPotential",Method_FABLEBrief[Criteria],0),3),IF(calc[[#This Row],[Method]]="Test",INDEX(Method_Test[],MATCH("LandRemovalPotential",Method_Test[Criteria],0),3),""))</f>
        <v>RoeNoAgri</v>
      </c>
      <c r="M77" s="3">
        <f>IF(calc[[#This Row],[Method]]="FABLEBrief",INDEX(Method_FABLEBrief[],MATCH("LandRemovalPotential",Method_FABLEBrief[Criteria],0),2),IF(calc[[#This Row],[Method]]="Test",INDEX(Method_Test[],MATCH("LandRemovalPotential",Method_Test[Criteria],0),2),""))</f>
        <v>0.19550000000000001</v>
      </c>
      <c r="N77" s="3">
        <f>IF(AND(calc[[#This Row],[C3Source]]="RoeNoAgri",calc[[#This Row],[C4Source]]="FAO"),SUMIFS(DataShLandRemPot[FAOSh_noagri],DataShLandRemPot[ISO3],calc[[#This Row],[ISO3]]),IF(AND(calc[[#This Row],[C3Source]]="RoeAgri",calc[[#This Row],[C4Source]]="FAO"),SUMIFS(DataShLandRemPot[FAOSh_withagri],DataShLandRemPot[ISO3],calc[[#This Row],[ISO3]]),IF(AND(calc[[#This Row],[C3Source]]="RoeNoAgri",calc[[#This Row],[C4Source]]="GHGI"),SUMIFS(DataShLandRemPot[GHGISh_noagri],DataShLandRemPot[ISO3],calc[[#This Row],[ISO3]]),IF(AND(calc[[#This Row],[C3Source]]="RoeAgri",calc[[#This Row],[C4Source]]="GHGI"),SUMIFS(DataShLandRemPot[GHGISh_wagri],DataShLandRemPot[ISO3],calc[[#This Row],[ISO3]]),""))))</f>
        <v>0</v>
      </c>
      <c r="O77" t="str">
        <f>IF(calc[[#This Row],[C3Value]]&lt;&gt;0,IF(calc[[#This Row],[C3Value]]&gt;=calc[[#This Row],[C3Threshold]],"Yes","No"),"nd")</f>
        <v>nd</v>
      </c>
      <c r="P77" t="str">
        <f>IF(calc[[#This Row],[Method]]="FABLEBrief",INDEX(Method_FABLEBrief[],MATCH("LULUCFnegative",Method_FABLEBrief[Criteria],0),3),IF(calc[[#This Row],[Method]]="Test",INDEX(Method_Test[],MATCH("LULUCFnegative",Method_Test[Criteria],0),3),""))</f>
        <v>FAO</v>
      </c>
      <c r="Q77" s="25">
        <f>IF(calc[[#This Row],[Method]]="FABLEBrief",INDEX(Method_FABLEBrief[],MATCH("LULUCFnegative",Method_FABLEBrief[Criteria],0),2),IF(calc[[#This Row],[Method]]="Test",INDEX(Method_Test[],MATCH("LULUCFnegative",Method_Test[Criteria],0),2),""))</f>
        <v>0</v>
      </c>
      <c r="R77" s="29">
        <f>IF(calc[[#This Row],[C4Source]]="FAO",SUMIFS(DataGHGFAO[LULUCF_MtCO2e],DataGHGFAO[ISO3],calc[[#This Row],[ISO3]]),IF(calc[[#This Row],[C4Source]]="GHGI",SUMIFS(DataGHGI[MtCO2e],DataGHGI[Sector],"Land-Use Change and Forestry",DataGHGI[ISO3],calc[[#This Row],[ISO3]]),""))</f>
        <v>0</v>
      </c>
      <c r="S77" t="str">
        <f>IF(calc[[#This Row],[C4Value]]&lt;&gt;0,IF(calc[[#This Row],[C4Value]]&lt;calc[[#This Row],[C4Threshold]],"Yes","No"),"nd")</f>
        <v>nd</v>
      </c>
      <c r="T77" t="str">
        <f>IF(calc[[#This Row],[Method]]="FABLEBrief",INDEX(Method_FABLEBrief[],MATCH("AFOLU",Method_FABLEBrief[Criteria],0),3),IF(calc[[#This Row],[Method]]="Test",INDEX(Method_Test[],MATCH("AFOLU",Method_Test[Criteria],0),3),""))</f>
        <v>FAO</v>
      </c>
      <c r="U77" s="25">
        <f>IF(calc[[#This Row],[Method]]="FABLEBrief",INDEX(Method_FABLEBrief[],MATCH("AFOLU",Method_FABLEBrief[Criteria],0),2),IF(calc[[#This Row],[Method]]="Test",INDEX(Method_Test[],MATCH("AFOLU",Method_Test[Criteria],0),2),""))</f>
        <v>0</v>
      </c>
      <c r="V77" s="25">
        <f>IF(calc[[#This Row],[C5Source]]="FAO",SUMIFS(DataGHGFAO[AFOLU_MtCO2e],DataGHGFAO[ISO3],calc[[#This Row],[ISO3]]),IF(calc[[#This Row],[C5Source]]="GHGI",SUMIFS(DataGHGI[MtCO2e],DataGHGI[Sector],"Land-Use Change and Forestry",DataGHGI[ISO3],calc[[#This Row],[ISO3]])+SUMIFS(DataGHGI[MtCO2e],DataGHGI[Sector],"Agriculture",DataGHGI[ISO3],calc[[#This Row],[ISO3]]),""))</f>
        <v>0</v>
      </c>
      <c r="W77" t="str">
        <f>IF(calc[[#This Row],[C5Value]]&lt;&gt;0,IF(calc[[#This Row],[C5Value]]&lt;calc[[#This Row],[C5Threshold]],"No","Yes"),"nd")</f>
        <v>nd</v>
      </c>
      <c r="X77" s="60" t="str">
        <f>IF(AND(calc[[#This Row],[C1Outcome]]="NO",calc[[#This Row],[C2Outcome]]="NO"),IF(calc[[#This Row],[C3Outcome]]="YES","Profile5","Profile6"),IF(calc[[#This Row],[C3Outcome]]="No","Profile4",IF(calc[[#This Row],[C4Outcome]]="YES",IF(calc[[#This Row],[C5Outcome]]="YES","Profile1","Profile2"),"Profile3")))</f>
        <v>Profile3</v>
      </c>
      <c r="Y77" s="44" t="str">
        <f>IF(OR(calc[[#This Row],[C1Outcome]]="nd",calc[[#This Row],[C3Outcome]]="nd",calc[[#This Row],[C5Outcome]]="nd"),"",calc[[#This Row],[PROFILE_pre]])</f>
        <v/>
      </c>
      <c r="Z77" s="62">
        <f>SUMIFS(DataGHGFAO[LULUCF_MtCO2e],DataGHGFAO[ISO3],calc[[#This Row],[ISO3]])</f>
        <v>0</v>
      </c>
      <c r="AA77" s="62">
        <f>SUMIFS(DataGHGFAO[Crop_MtCO2e],DataGHGFAO[ISO3],calc[[#This Row],[ISO3]])</f>
        <v>0</v>
      </c>
      <c r="AB77" s="62">
        <f>SUMIFS(DataGHGFAO[Livestock_MtCO2e],DataGHGFAO[ISO3],calc[[#This Row],[ISO3]])</f>
        <v>0</v>
      </c>
      <c r="AC77" s="62">
        <f>SUMIFS(DataGHGFAO[AFOLU_MtCO2e],DataGHGFAO[ISO3],calc[[#This Row],[ISO3]])</f>
        <v>0</v>
      </c>
    </row>
    <row r="78" spans="1:29">
      <c r="A78" t="s">
        <v>428</v>
      </c>
      <c r="B78" t="s">
        <v>429</v>
      </c>
      <c r="C78" t="str">
        <f>INDEX(SelectionMethod[],MATCH("x",SelectionMethod[Selection],0),2)</f>
        <v>FABLEBrief</v>
      </c>
      <c r="D78" t="str">
        <f>IF(calc[[#This Row],[Method]]="FABLEBrief",INDEX(Method_FABLEBrief[],MATCH("Totalkcal",Method_FABLEBrief[Criteria],0),3),IF(calc[[#This Row],[Method]]="Test",INDEX(Method_Test[],MATCH("Totalkcal",Method_Test[Criteria],0),3),""))</f>
        <v>FAO</v>
      </c>
      <c r="E78">
        <f>IF(calc[[#This Row],[Method]]="FABLEBrief",INDEX(Method_FABLEBrief[],MATCH("Totalkcal",Method_FABLEBrief[Criteria],0),2),IF(calc[[#This Row],[Method]]="Test",INDEX(Method_Test[],MATCH("Totalkcal",Method_Test[Criteria],0),2),""))</f>
        <v>3000</v>
      </c>
      <c r="F78">
        <f>IF(calc[[#This Row],[C1Source]]="FAO",SUMIFS(DataFoodConso[Total Kcal],DataFoodConso[ISO3],calc[[#This Row],[ISO3]]),"")</f>
        <v>0</v>
      </c>
      <c r="G78" t="str">
        <f>IF(calc[[#This Row],[C1Value]]&gt;0,IF(calc[[#This Row],[C1Value]]&lt;=calc[[#This Row],[C1Threshold]],"No","Yes"),"nd")</f>
        <v>nd</v>
      </c>
      <c r="H78" t="str">
        <f>IF(calc[[#This Row],[Method]]="FABLEBrief",INDEX(Method_FABLEBrief[],MATCH("RedMeatkcal",Method_FABLEBrief[Criteria],0),3),IF(calc[[#This Row],[Method]]="Test",INDEX(Method_Test[],MATCH("RedMeatkcal",Method_Test[Criteria],0),3),""))</f>
        <v>FAO</v>
      </c>
      <c r="I78">
        <f>IF(calc[[#This Row],[Method]]="FABLEBrief",INDEX(Method_FABLEBrief[],MATCH("RedMeatkcal",Method_FABLEBrief[Criteria],0),2),IF(calc[[#This Row],[Method]]="Test",INDEX(Method_Test[],MATCH("RedMeatkcal",Method_Test[Criteria],0),2),""))</f>
        <v>60</v>
      </c>
      <c r="J78">
        <f>IF(calc[[#This Row],[C2Source]]="FAO",SUMIFS(DataFoodConso[Red Meat],DataFoodConso[ISO3],calc[[#This Row],[ISO3]]),"")</f>
        <v>0</v>
      </c>
      <c r="K78" s="41" t="str">
        <f>IF(AND(calc[[#This Row],[C2Value]]&gt;0,calc[[#This Row],[C2Value]]&lt;=calc[[#This Row],[C2Threshold]]),"No","Yes")</f>
        <v>Yes</v>
      </c>
      <c r="L78" t="str">
        <f>IF(calc[[#This Row],[Method]]="FABLEBrief",INDEX(Method_FABLEBrief[],MATCH("LandRemovalPotential",Method_FABLEBrief[Criteria],0),3),IF(calc[[#This Row],[Method]]="Test",INDEX(Method_Test[],MATCH("LandRemovalPotential",Method_Test[Criteria],0),3),""))</f>
        <v>RoeNoAgri</v>
      </c>
      <c r="M78" s="3">
        <f>IF(calc[[#This Row],[Method]]="FABLEBrief",INDEX(Method_FABLEBrief[],MATCH("LandRemovalPotential",Method_FABLEBrief[Criteria],0),2),IF(calc[[#This Row],[Method]]="Test",INDEX(Method_Test[],MATCH("LandRemovalPotential",Method_Test[Criteria],0),2),""))</f>
        <v>0.19550000000000001</v>
      </c>
      <c r="N78" s="3">
        <f>IF(AND(calc[[#This Row],[C3Source]]="RoeNoAgri",calc[[#This Row],[C4Source]]="FAO"),SUMIFS(DataShLandRemPot[FAOSh_noagri],DataShLandRemPot[ISO3],calc[[#This Row],[ISO3]]),IF(AND(calc[[#This Row],[C3Source]]="RoeAgri",calc[[#This Row],[C4Source]]="FAO"),SUMIFS(DataShLandRemPot[FAOSh_withagri],DataShLandRemPot[ISO3],calc[[#This Row],[ISO3]]),IF(AND(calc[[#This Row],[C3Source]]="RoeNoAgri",calc[[#This Row],[C4Source]]="GHGI"),SUMIFS(DataShLandRemPot[GHGISh_noagri],DataShLandRemPot[ISO3],calc[[#This Row],[ISO3]]),IF(AND(calc[[#This Row],[C3Source]]="RoeAgri",calc[[#This Row],[C4Source]]="GHGI"),SUMIFS(DataShLandRemPot[GHGISh_wagri],DataShLandRemPot[ISO3],calc[[#This Row],[ISO3]]),""))))</f>
        <v>0</v>
      </c>
      <c r="O78" t="str">
        <f>IF(calc[[#This Row],[C3Value]]&lt;&gt;0,IF(calc[[#This Row],[C3Value]]&gt;=calc[[#This Row],[C3Threshold]],"Yes","No"),"nd")</f>
        <v>nd</v>
      </c>
      <c r="P78" t="str">
        <f>IF(calc[[#This Row],[Method]]="FABLEBrief",INDEX(Method_FABLEBrief[],MATCH("LULUCFnegative",Method_FABLEBrief[Criteria],0),3),IF(calc[[#This Row],[Method]]="Test",INDEX(Method_Test[],MATCH("LULUCFnegative",Method_Test[Criteria],0),3),""))</f>
        <v>FAO</v>
      </c>
      <c r="Q78" s="25">
        <f>IF(calc[[#This Row],[Method]]="FABLEBrief",INDEX(Method_FABLEBrief[],MATCH("LULUCFnegative",Method_FABLEBrief[Criteria],0),2),IF(calc[[#This Row],[Method]]="Test",INDEX(Method_Test[],MATCH("LULUCFnegative",Method_Test[Criteria],0),2),""))</f>
        <v>0</v>
      </c>
      <c r="R78" s="29">
        <f>IF(calc[[#This Row],[C4Source]]="FAO",SUMIFS(DataGHGFAO[LULUCF_MtCO2e],DataGHGFAO[ISO3],calc[[#This Row],[ISO3]]),IF(calc[[#This Row],[C4Source]]="GHGI",SUMIFS(DataGHGI[MtCO2e],DataGHGI[Sector],"Land-Use Change and Forestry",DataGHGI[ISO3],calc[[#This Row],[ISO3]]),""))</f>
        <v>0</v>
      </c>
      <c r="S78" t="str">
        <f>IF(calc[[#This Row],[C4Value]]&lt;&gt;0,IF(calc[[#This Row],[C4Value]]&lt;calc[[#This Row],[C4Threshold]],"Yes","No"),"nd")</f>
        <v>nd</v>
      </c>
      <c r="T78" t="str">
        <f>IF(calc[[#This Row],[Method]]="FABLEBrief",INDEX(Method_FABLEBrief[],MATCH("AFOLU",Method_FABLEBrief[Criteria],0),3),IF(calc[[#This Row],[Method]]="Test",INDEX(Method_Test[],MATCH("AFOLU",Method_Test[Criteria],0),3),""))</f>
        <v>FAO</v>
      </c>
      <c r="U78" s="25">
        <f>IF(calc[[#This Row],[Method]]="FABLEBrief",INDEX(Method_FABLEBrief[],MATCH("AFOLU",Method_FABLEBrief[Criteria],0),2),IF(calc[[#This Row],[Method]]="Test",INDEX(Method_Test[],MATCH("AFOLU",Method_Test[Criteria],0),2),""))</f>
        <v>0</v>
      </c>
      <c r="V78" s="25">
        <f>IF(calc[[#This Row],[C5Source]]="FAO",SUMIFS(DataGHGFAO[AFOLU_MtCO2e],DataGHGFAO[ISO3],calc[[#This Row],[ISO3]]),IF(calc[[#This Row],[C5Source]]="GHGI",SUMIFS(DataGHGI[MtCO2e],DataGHGI[Sector],"Land-Use Change and Forestry",DataGHGI[ISO3],calc[[#This Row],[ISO3]])+SUMIFS(DataGHGI[MtCO2e],DataGHGI[Sector],"Agriculture",DataGHGI[ISO3],calc[[#This Row],[ISO3]]),""))</f>
        <v>0</v>
      </c>
      <c r="W78" t="str">
        <f>IF(calc[[#This Row],[C5Value]]&lt;&gt;0,IF(calc[[#This Row],[C5Value]]&lt;calc[[#This Row],[C5Threshold]],"No","Yes"),"nd")</f>
        <v>nd</v>
      </c>
      <c r="X78" s="60" t="str">
        <f>IF(AND(calc[[#This Row],[C1Outcome]]="NO",calc[[#This Row],[C2Outcome]]="NO"),IF(calc[[#This Row],[C3Outcome]]="YES","Profile5","Profile6"),IF(calc[[#This Row],[C3Outcome]]="No","Profile4",IF(calc[[#This Row],[C4Outcome]]="YES",IF(calc[[#This Row],[C5Outcome]]="YES","Profile1","Profile2"),"Profile3")))</f>
        <v>Profile3</v>
      </c>
      <c r="Y78" s="44" t="str">
        <f>IF(OR(calc[[#This Row],[C1Outcome]]="nd",calc[[#This Row],[C3Outcome]]="nd",calc[[#This Row],[C5Outcome]]="nd"),"",calc[[#This Row],[PROFILE_pre]])</f>
        <v/>
      </c>
      <c r="Z78" s="62">
        <f>SUMIFS(DataGHGFAO[LULUCF_MtCO2e],DataGHGFAO[ISO3],calc[[#This Row],[ISO3]])</f>
        <v>0</v>
      </c>
      <c r="AA78" s="62">
        <f>SUMIFS(DataGHGFAO[Crop_MtCO2e],DataGHGFAO[ISO3],calc[[#This Row],[ISO3]])</f>
        <v>0</v>
      </c>
      <c r="AB78" s="62">
        <f>SUMIFS(DataGHGFAO[Livestock_MtCO2e],DataGHGFAO[ISO3],calc[[#This Row],[ISO3]])</f>
        <v>0</v>
      </c>
      <c r="AC78" s="62">
        <f>SUMIFS(DataGHGFAO[AFOLU_MtCO2e],DataGHGFAO[ISO3],calc[[#This Row],[ISO3]])</f>
        <v>0</v>
      </c>
    </row>
    <row r="79" spans="1:29">
      <c r="A79" t="s">
        <v>229</v>
      </c>
      <c r="B79" t="s">
        <v>230</v>
      </c>
      <c r="C79" t="str">
        <f>INDEX(SelectionMethod[],MATCH("x",SelectionMethod[Selection],0),2)</f>
        <v>FABLEBrief</v>
      </c>
      <c r="D79" t="str">
        <f>IF(calc[[#This Row],[Method]]="FABLEBrief",INDEX(Method_FABLEBrief[],MATCH("Totalkcal",Method_FABLEBrief[Criteria],0),3),IF(calc[[#This Row],[Method]]="Test",INDEX(Method_Test[],MATCH("Totalkcal",Method_Test[Criteria],0),3),""))</f>
        <v>FAO</v>
      </c>
      <c r="E79">
        <f>IF(calc[[#This Row],[Method]]="FABLEBrief",INDEX(Method_FABLEBrief[],MATCH("Totalkcal",Method_FABLEBrief[Criteria],0),2),IF(calc[[#This Row],[Method]]="Test",INDEX(Method_Test[],MATCH("Totalkcal",Method_Test[Criteria],0),2),""))</f>
        <v>3000</v>
      </c>
      <c r="F79">
        <f>IF(calc[[#This Row],[C1Source]]="FAO",SUMIFS(DataFoodConso[Total Kcal],DataFoodConso[ISO3],calc[[#This Row],[ISO3]]),"")</f>
        <v>2859</v>
      </c>
      <c r="G79" t="str">
        <f>IF(calc[[#This Row],[C1Value]]&gt;0,IF(calc[[#This Row],[C1Value]]&lt;=calc[[#This Row],[C1Threshold]],"No","Yes"),"nd")</f>
        <v>No</v>
      </c>
      <c r="H79" t="str">
        <f>IF(calc[[#This Row],[Method]]="FABLEBrief",INDEX(Method_FABLEBrief[],MATCH("RedMeatkcal",Method_FABLEBrief[Criteria],0),3),IF(calc[[#This Row],[Method]]="Test",INDEX(Method_Test[],MATCH("RedMeatkcal",Method_Test[Criteria],0),3),""))</f>
        <v>FAO</v>
      </c>
      <c r="I79">
        <f>IF(calc[[#This Row],[Method]]="FABLEBrief",INDEX(Method_FABLEBrief[],MATCH("RedMeatkcal",Method_FABLEBrief[Criteria],0),2),IF(calc[[#This Row],[Method]]="Test",INDEX(Method_Test[],MATCH("RedMeatkcal",Method_Test[Criteria],0),2),""))</f>
        <v>60</v>
      </c>
      <c r="J79">
        <f>IF(calc[[#This Row],[C2Source]]="FAO",SUMIFS(DataFoodConso[Red Meat],DataFoodConso[ISO3],calc[[#This Row],[ISO3]]),"")</f>
        <v>100</v>
      </c>
      <c r="K79" t="str">
        <f>IF(AND(calc[[#This Row],[C2Value]]&gt;0,calc[[#This Row],[C2Value]]&lt;=calc[[#This Row],[C2Threshold]]),"No","Yes")</f>
        <v>Yes</v>
      </c>
      <c r="L79" t="str">
        <f>IF(calc[[#This Row],[Method]]="FABLEBrief",INDEX(Method_FABLEBrief[],MATCH("LandRemovalPotential",Method_FABLEBrief[Criteria],0),3),IF(calc[[#This Row],[Method]]="Test",INDEX(Method_Test[],MATCH("LandRemovalPotential",Method_Test[Criteria],0),3),""))</f>
        <v>RoeNoAgri</v>
      </c>
      <c r="M79" s="3">
        <f>IF(calc[[#This Row],[Method]]="FABLEBrief",INDEX(Method_FABLEBrief[],MATCH("LandRemovalPotential",Method_FABLEBrief[Criteria],0),2),IF(calc[[#This Row],[Method]]="Test",INDEX(Method_Test[],MATCH("LandRemovalPotential",Method_Test[Criteria],0),2),""))</f>
        <v>0.19550000000000001</v>
      </c>
      <c r="N79" s="3">
        <f>IF(AND(calc[[#This Row],[C3Source]]="RoeNoAgri",calc[[#This Row],[C4Source]]="FAO"),SUMIFS(DataShLandRemPot[FAOSh_noagri],DataShLandRemPot[ISO3],calc[[#This Row],[ISO3]]),IF(AND(calc[[#This Row],[C3Source]]="RoeAgri",calc[[#This Row],[C4Source]]="FAO"),SUMIFS(DataShLandRemPot[FAOSh_withagri],DataShLandRemPot[ISO3],calc[[#This Row],[ISO3]]),IF(AND(calc[[#This Row],[C3Source]]="RoeNoAgri",calc[[#This Row],[C4Source]]="GHGI"),SUMIFS(DataShLandRemPot[GHGISh_noagri],DataShLandRemPot[ISO3],calc[[#This Row],[ISO3]]),IF(AND(calc[[#This Row],[C3Source]]="RoeAgri",calc[[#This Row],[C4Source]]="GHGI"),SUMIFS(DataShLandRemPot[GHGISh_wagri],DataShLandRemPot[ISO3],calc[[#This Row],[ISO3]]),""))))</f>
        <v>0.86023201628097745</v>
      </c>
      <c r="O79" t="str">
        <f>IF(calc[[#This Row],[C3Value]]&lt;&gt;0,IF(calc[[#This Row],[C3Value]]&gt;=calc[[#This Row],[C3Threshold]],"Yes","No"),"nd")</f>
        <v>Yes</v>
      </c>
      <c r="P79" t="str">
        <f>IF(calc[[#This Row],[Method]]="FABLEBrief",INDEX(Method_FABLEBrief[],MATCH("LULUCFnegative",Method_FABLEBrief[Criteria],0),3),IF(calc[[#This Row],[Method]]="Test",INDEX(Method_Test[],MATCH("LULUCFnegative",Method_Test[Criteria],0),3),""))</f>
        <v>FAO</v>
      </c>
      <c r="Q79" s="25">
        <f>IF(calc[[#This Row],[Method]]="FABLEBrief",INDEX(Method_FABLEBrief[],MATCH("LULUCFnegative",Method_FABLEBrief[Criteria],0),2),IF(calc[[#This Row],[Method]]="Test",INDEX(Method_Test[],MATCH("LULUCFnegative",Method_Test[Criteria],0),2),""))</f>
        <v>0</v>
      </c>
      <c r="R79" s="29">
        <f>IF(calc[[#This Row],[C4Source]]="FAO",SUMIFS(DataGHGFAO[LULUCF_MtCO2e],DataGHGFAO[ISO3],calc[[#This Row],[ISO3]]),IF(calc[[#This Row],[C4Source]]="GHGI",SUMIFS(DataGHGI[MtCO2e],DataGHGI[Sector],"Land-Use Change and Forestry",DataGHGI[ISO3],calc[[#This Row],[ISO3]]),""))</f>
        <v>-2.5425041999999998</v>
      </c>
      <c r="S79" t="str">
        <f>IF(calc[[#This Row],[C4Value]]&lt;&gt;0,IF(calc[[#This Row],[C4Value]]&lt;calc[[#This Row],[C4Threshold]],"Yes","No"),"nd")</f>
        <v>Yes</v>
      </c>
      <c r="T79" t="str">
        <f>IF(calc[[#This Row],[Method]]="FABLEBrief",INDEX(Method_FABLEBrief[],MATCH("AFOLU",Method_FABLEBrief[Criteria],0),3),IF(calc[[#This Row],[Method]]="Test",INDEX(Method_Test[],MATCH("AFOLU",Method_Test[Criteria],0),3),""))</f>
        <v>FAO</v>
      </c>
      <c r="U79" s="25">
        <f>IF(calc[[#This Row],[Method]]="FABLEBrief",INDEX(Method_FABLEBrief[],MATCH("AFOLU",Method_FABLEBrief[Criteria],0),2),IF(calc[[#This Row],[Method]]="Test",INDEX(Method_Test[],MATCH("AFOLU",Method_Test[Criteria],0),2),""))</f>
        <v>0</v>
      </c>
      <c r="V79" s="25">
        <f>IF(calc[[#This Row],[C5Source]]="FAO",SUMIFS(DataGHGFAO[AFOLU_MtCO2e],DataGHGFAO[ISO3],calc[[#This Row],[ISO3]]),IF(calc[[#This Row],[C5Source]]="GHGI",SUMIFS(DataGHGI[MtCO2e],DataGHGI[Sector],"Land-Use Change and Forestry",DataGHGI[ISO3],calc[[#This Row],[ISO3]])+SUMIFS(DataGHGI[MtCO2e],DataGHGI[Sector],"Agriculture",DataGHGI[ISO3],calc[[#This Row],[ISO3]]),""))</f>
        <v>-2.0010681999999997</v>
      </c>
      <c r="W79" t="str">
        <f>IF(calc[[#This Row],[C5Value]]&lt;&gt;0,IF(calc[[#This Row],[C5Value]]&lt;calc[[#This Row],[C5Threshold]],"No","Yes"),"nd")</f>
        <v>No</v>
      </c>
      <c r="X79" s="60" t="str">
        <f>IF(AND(calc[[#This Row],[C1Outcome]]="NO",calc[[#This Row],[C2Outcome]]="NO"),IF(calc[[#This Row],[C3Outcome]]="YES","Profile5","Profile6"),IF(calc[[#This Row],[C3Outcome]]="No","Profile4",IF(calc[[#This Row],[C4Outcome]]="YES",IF(calc[[#This Row],[C5Outcome]]="YES","Profile1","Profile2"),"Profile3")))</f>
        <v>Profile2</v>
      </c>
      <c r="Y79" s="44" t="str">
        <f>IF(OR(calc[[#This Row],[C1Outcome]]="nd",calc[[#This Row],[C3Outcome]]="nd",calc[[#This Row],[C5Outcome]]="nd"),"",calc[[#This Row],[PROFILE_pre]])</f>
        <v>Profile2</v>
      </c>
      <c r="Z79" s="62">
        <f>SUMIFS(DataGHGFAO[LULUCF_MtCO2e],DataGHGFAO[ISO3],calc[[#This Row],[ISO3]])</f>
        <v>-2.5425041999999998</v>
      </c>
      <c r="AA79" s="62">
        <f>SUMIFS(DataGHGFAO[Crop_MtCO2e],DataGHGFAO[ISO3],calc[[#This Row],[ISO3]])</f>
        <v>4.541400000000001E-2</v>
      </c>
      <c r="AB79" s="62">
        <f>SUMIFS(DataGHGFAO[Livestock_MtCO2e],DataGHGFAO[ISO3],calc[[#This Row],[ISO3]])</f>
        <v>0.49602200000000002</v>
      </c>
      <c r="AC79" s="62">
        <f>SUMIFS(DataGHGFAO[AFOLU_MtCO2e],DataGHGFAO[ISO3],calc[[#This Row],[ISO3]])</f>
        <v>-2.0010681999999997</v>
      </c>
    </row>
    <row r="80" spans="1:29">
      <c r="A80" t="s">
        <v>129</v>
      </c>
      <c r="B80" t="s">
        <v>130</v>
      </c>
      <c r="C80" t="str">
        <f>INDEX(SelectionMethod[],MATCH("x",SelectionMethod[Selection],0),2)</f>
        <v>FABLEBrief</v>
      </c>
      <c r="D80" t="str">
        <f>IF(calc[[#This Row],[Method]]="FABLEBrief",INDEX(Method_FABLEBrief[],MATCH("Totalkcal",Method_FABLEBrief[Criteria],0),3),IF(calc[[#This Row],[Method]]="Test",INDEX(Method_Test[],MATCH("Totalkcal",Method_Test[Criteria],0),3),""))</f>
        <v>FAO</v>
      </c>
      <c r="E80">
        <f>IF(calc[[#This Row],[Method]]="FABLEBrief",INDEX(Method_FABLEBrief[],MATCH("Totalkcal",Method_FABLEBrief[Criteria],0),2),IF(calc[[#This Row],[Method]]="Test",INDEX(Method_Test[],MATCH("Totalkcal",Method_Test[Criteria],0),2),""))</f>
        <v>3000</v>
      </c>
      <c r="F80">
        <f>IF(calc[[#This Row],[C1Source]]="FAO",SUMIFS(DataFoodConso[Total Kcal],DataFoodConso[ISO3],calc[[#This Row],[ISO3]]),"")</f>
        <v>3320</v>
      </c>
      <c r="G80" t="str">
        <f>IF(calc[[#This Row],[C1Value]]&gt;0,IF(calc[[#This Row],[C1Value]]&lt;=calc[[#This Row],[C1Threshold]],"No","Yes"),"nd")</f>
        <v>Yes</v>
      </c>
      <c r="H80" t="str">
        <f>IF(calc[[#This Row],[Method]]="FABLEBrief",INDEX(Method_FABLEBrief[],MATCH("RedMeatkcal",Method_FABLEBrief[Criteria],0),3),IF(calc[[#This Row],[Method]]="Test",INDEX(Method_Test[],MATCH("RedMeatkcal",Method_Test[Criteria],0),3),""))</f>
        <v>FAO</v>
      </c>
      <c r="I80">
        <f>IF(calc[[#This Row],[Method]]="FABLEBrief",INDEX(Method_FABLEBrief[],MATCH("RedMeatkcal",Method_FABLEBrief[Criteria],0),2),IF(calc[[#This Row],[Method]]="Test",INDEX(Method_Test[],MATCH("RedMeatkcal",Method_Test[Criteria],0),2),""))</f>
        <v>60</v>
      </c>
      <c r="J80">
        <f>IF(calc[[#This Row],[C2Source]]="FAO",SUMIFS(DataFoodConso[Red Meat],DataFoodConso[ISO3],calc[[#This Row],[ISO3]]),"")</f>
        <v>407</v>
      </c>
      <c r="K80" s="41" t="str">
        <f>IF(AND(calc[[#This Row],[C2Value]]&gt;0,calc[[#This Row],[C2Value]]&lt;=calc[[#This Row],[C2Threshold]]),"No","Yes")</f>
        <v>Yes</v>
      </c>
      <c r="L80" t="str">
        <f>IF(calc[[#This Row],[Method]]="FABLEBrief",INDEX(Method_FABLEBrief[],MATCH("LandRemovalPotential",Method_FABLEBrief[Criteria],0),3),IF(calc[[#This Row],[Method]]="Test",INDEX(Method_Test[],MATCH("LandRemovalPotential",Method_Test[Criteria],0),3),""))</f>
        <v>RoeNoAgri</v>
      </c>
      <c r="M80" s="3">
        <f>IF(calc[[#This Row],[Method]]="FABLEBrief",INDEX(Method_FABLEBrief[],MATCH("LandRemovalPotential",Method_FABLEBrief[Criteria],0),2),IF(calc[[#This Row],[Method]]="Test",INDEX(Method_Test[],MATCH("LandRemovalPotential",Method_Test[Criteria],0),2),""))</f>
        <v>0.19550000000000001</v>
      </c>
      <c r="N80" s="3">
        <f>IF(AND(calc[[#This Row],[C3Source]]="RoeNoAgri",calc[[#This Row],[C4Source]]="FAO"),SUMIFS(DataShLandRemPot[FAOSh_noagri],DataShLandRemPot[ISO3],calc[[#This Row],[ISO3]]),IF(AND(calc[[#This Row],[C3Source]]="RoeAgri",calc[[#This Row],[C4Source]]="FAO"),SUMIFS(DataShLandRemPot[FAOSh_withagri],DataShLandRemPot[ISO3],calc[[#This Row],[ISO3]]),IF(AND(calc[[#This Row],[C3Source]]="RoeNoAgri",calc[[#This Row],[C4Source]]="GHGI"),SUMIFS(DataShLandRemPot[GHGISh_noagri],DataShLandRemPot[ISO3],calc[[#This Row],[ISO3]]),IF(AND(calc[[#This Row],[C3Source]]="RoeAgri",calc[[#This Row],[C4Source]]="GHGI"),SUMIFS(DataShLandRemPot[GHGISh_wagri],DataShLandRemPot[ISO3],calc[[#This Row],[ISO3]]),""))))</f>
        <v>1.4340369812021798</v>
      </c>
      <c r="O80" t="str">
        <f>IF(calc[[#This Row],[C3Value]]&lt;&gt;0,IF(calc[[#This Row],[C3Value]]&gt;=calc[[#This Row],[C3Threshold]],"Yes","No"),"nd")</f>
        <v>Yes</v>
      </c>
      <c r="P80" t="str">
        <f>IF(calc[[#This Row],[Method]]="FABLEBrief",INDEX(Method_FABLEBrief[],MATCH("LULUCFnegative",Method_FABLEBrief[Criteria],0),3),IF(calc[[#This Row],[Method]]="Test",INDEX(Method_Test[],MATCH("LULUCFnegative",Method_Test[Criteria],0),3),""))</f>
        <v>FAO</v>
      </c>
      <c r="Q80" s="25">
        <f>IF(calc[[#This Row],[Method]]="FABLEBrief",INDEX(Method_FABLEBrief[],MATCH("LULUCFnegative",Method_FABLEBrief[Criteria],0),2),IF(calc[[#This Row],[Method]]="Test",INDEX(Method_Test[],MATCH("LULUCFnegative",Method_Test[Criteria],0),2),""))</f>
        <v>0</v>
      </c>
      <c r="R80" s="29">
        <f>IF(calc[[#This Row],[C4Source]]="FAO",SUMIFS(DataGHGFAO[LULUCF_MtCO2e],DataGHGFAO[ISO3],calc[[#This Row],[ISO3]]),IF(calc[[#This Row],[C4Source]]="GHGI",SUMIFS(DataGHGI[MtCO2e],DataGHGI[Sector],"Land-Use Change and Forestry",DataGHGI[ISO3],calc[[#This Row],[ISO3]]),""))</f>
        <v>6.9416745000000004</v>
      </c>
      <c r="S80" t="str">
        <f>IF(calc[[#This Row],[C4Value]]&lt;&gt;0,IF(calc[[#This Row],[C4Value]]&lt;calc[[#This Row],[C4Threshold]],"Yes","No"),"nd")</f>
        <v>No</v>
      </c>
      <c r="T80" t="str">
        <f>IF(calc[[#This Row],[Method]]="FABLEBrief",INDEX(Method_FABLEBrief[],MATCH("AFOLU",Method_FABLEBrief[Criteria],0),3),IF(calc[[#This Row],[Method]]="Test",INDEX(Method_Test[],MATCH("AFOLU",Method_Test[Criteria],0),3),""))</f>
        <v>FAO</v>
      </c>
      <c r="U80" s="25">
        <f>IF(calc[[#This Row],[Method]]="FABLEBrief",INDEX(Method_FABLEBrief[],MATCH("AFOLU",Method_FABLEBrief[Criteria],0),2),IF(calc[[#This Row],[Method]]="Test",INDEX(Method_Test[],MATCH("AFOLU",Method_Test[Criteria],0),2),""))</f>
        <v>0</v>
      </c>
      <c r="V80" s="25">
        <f>IF(calc[[#This Row],[C5Source]]="FAO",SUMIFS(DataGHGFAO[AFOLU_MtCO2e],DataGHGFAO[ISO3],calc[[#This Row],[ISO3]]),IF(calc[[#This Row],[C5Source]]="GHGI",SUMIFS(DataGHGI[MtCO2e],DataGHGI[Sector],"Land-Use Change and Forestry",DataGHGI[ISO3],calc[[#This Row],[ISO3]])+SUMIFS(DataGHGI[MtCO2e],DataGHGI[Sector],"Agriculture",DataGHGI[ISO3],calc[[#This Row],[ISO3]]),""))</f>
        <v>12.657169900000001</v>
      </c>
      <c r="W80" t="str">
        <f>IF(calc[[#This Row],[C5Value]]&lt;&gt;0,IF(calc[[#This Row],[C5Value]]&lt;calc[[#This Row],[C5Threshold]],"No","Yes"),"nd")</f>
        <v>Yes</v>
      </c>
      <c r="X80" s="60" t="str">
        <f>IF(AND(calc[[#This Row],[C1Outcome]]="NO",calc[[#This Row],[C2Outcome]]="NO"),IF(calc[[#This Row],[C3Outcome]]="YES","Profile5","Profile6"),IF(calc[[#This Row],[C3Outcome]]="No","Profile4",IF(calc[[#This Row],[C4Outcome]]="YES",IF(calc[[#This Row],[C5Outcome]]="YES","Profile1","Profile2"),"Profile3")))</f>
        <v>Profile3</v>
      </c>
      <c r="Y80" s="44" t="str">
        <f>IF(OR(calc[[#This Row],[C1Outcome]]="nd",calc[[#This Row],[C3Outcome]]="nd",calc[[#This Row],[C5Outcome]]="nd"),"",calc[[#This Row],[PROFILE_pre]])</f>
        <v>Profile3</v>
      </c>
      <c r="Z80" s="62">
        <f>SUMIFS(DataGHGFAO[LULUCF_MtCO2e],DataGHGFAO[ISO3],calc[[#This Row],[ISO3]])</f>
        <v>6.9416745000000004</v>
      </c>
      <c r="AA80" s="62">
        <f>SUMIFS(DataGHGFAO[Crop_MtCO2e],DataGHGFAO[ISO3],calc[[#This Row],[ISO3]])</f>
        <v>2.7552127999999998</v>
      </c>
      <c r="AB80" s="62">
        <f>SUMIFS(DataGHGFAO[Livestock_MtCO2e],DataGHGFAO[ISO3],calc[[#This Row],[ISO3]])</f>
        <v>2.9602824999999999</v>
      </c>
      <c r="AC80" s="62">
        <f>SUMIFS(DataGHGFAO[AFOLU_MtCO2e],DataGHGFAO[ISO3],calc[[#This Row],[ISO3]])</f>
        <v>12.657169900000001</v>
      </c>
    </row>
    <row r="81" spans="1:29">
      <c r="A81" t="s">
        <v>221</v>
      </c>
      <c r="B81" t="s">
        <v>222</v>
      </c>
      <c r="C81" t="str">
        <f>INDEX(SelectionMethod[],MATCH("x",SelectionMethod[Selection],0),2)</f>
        <v>FABLEBrief</v>
      </c>
      <c r="D81" t="str">
        <f>IF(calc[[#This Row],[Method]]="FABLEBrief",INDEX(Method_FABLEBrief[],MATCH("Totalkcal",Method_FABLEBrief[Criteria],0),3),IF(calc[[#This Row],[Method]]="Test",INDEX(Method_Test[],MATCH("Totalkcal",Method_Test[Criteria],0),3),""))</f>
        <v>FAO</v>
      </c>
      <c r="E81">
        <f>IF(calc[[#This Row],[Method]]="FABLEBrief",INDEX(Method_FABLEBrief[],MATCH("Totalkcal",Method_FABLEBrief[Criteria],0),2),IF(calc[[#This Row],[Method]]="Test",INDEX(Method_Test[],MATCH("Totalkcal",Method_Test[Criteria],0),2),""))</f>
        <v>3000</v>
      </c>
      <c r="F81">
        <f>IF(calc[[#This Row],[C1Source]]="FAO",SUMIFS(DataFoodConso[Total Kcal],DataFoodConso[ISO3],calc[[#This Row],[ISO3]]),"")</f>
        <v>3532</v>
      </c>
      <c r="G81" t="str">
        <f>IF(calc[[#This Row],[C1Value]]&gt;0,IF(calc[[#This Row],[C1Value]]&lt;=calc[[#This Row],[C1Threshold]],"No","Yes"),"nd")</f>
        <v>Yes</v>
      </c>
      <c r="H81" t="str">
        <f>IF(calc[[#This Row],[Method]]="FABLEBrief",INDEX(Method_FABLEBrief[],MATCH("RedMeatkcal",Method_FABLEBrief[Criteria],0),3),IF(calc[[#This Row],[Method]]="Test",INDEX(Method_Test[],MATCH("RedMeatkcal",Method_Test[Criteria],0),3),""))</f>
        <v>FAO</v>
      </c>
      <c r="I81">
        <f>IF(calc[[#This Row],[Method]]="FABLEBrief",INDEX(Method_FABLEBrief[],MATCH("RedMeatkcal",Method_FABLEBrief[Criteria],0),2),IF(calc[[#This Row],[Method]]="Test",INDEX(Method_Test[],MATCH("RedMeatkcal",Method_Test[Criteria],0),2),""))</f>
        <v>60</v>
      </c>
      <c r="J81">
        <f>IF(calc[[#This Row],[C2Source]]="FAO",SUMIFS(DataFoodConso[Red Meat],DataFoodConso[ISO3],calc[[#This Row],[ISO3]]),"")</f>
        <v>335</v>
      </c>
      <c r="K81" s="41" t="str">
        <f>IF(AND(calc[[#This Row],[C2Value]]&gt;0,calc[[#This Row],[C2Value]]&lt;=calc[[#This Row],[C2Threshold]]),"No","Yes")</f>
        <v>Yes</v>
      </c>
      <c r="L81" t="str">
        <f>IF(calc[[#This Row],[Method]]="FABLEBrief",INDEX(Method_FABLEBrief[],MATCH("LandRemovalPotential",Method_FABLEBrief[Criteria],0),3),IF(calc[[#This Row],[Method]]="Test",INDEX(Method_Test[],MATCH("LandRemovalPotential",Method_Test[Criteria],0),3),""))</f>
        <v>RoeNoAgri</v>
      </c>
      <c r="M81" s="3">
        <f>IF(calc[[#This Row],[Method]]="FABLEBrief",INDEX(Method_FABLEBrief[],MATCH("LandRemovalPotential",Method_FABLEBrief[Criteria],0),2),IF(calc[[#This Row],[Method]]="Test",INDEX(Method_Test[],MATCH("LandRemovalPotential",Method_Test[Criteria],0),2),""))</f>
        <v>0.19550000000000001</v>
      </c>
      <c r="N81" s="3">
        <f>IF(AND(calc[[#This Row],[C3Source]]="RoeNoAgri",calc[[#This Row],[C4Source]]="FAO"),SUMIFS(DataShLandRemPot[FAOSh_noagri],DataShLandRemPot[ISO3],calc[[#This Row],[ISO3]]),IF(AND(calc[[#This Row],[C3Source]]="RoeAgri",calc[[#This Row],[C4Source]]="FAO"),SUMIFS(DataShLandRemPot[FAOSh_withagri],DataShLandRemPot[ISO3],calc[[#This Row],[ISO3]]),IF(AND(calc[[#This Row],[C3Source]]="RoeNoAgri",calc[[#This Row],[C4Source]]="GHGI"),SUMIFS(DataShLandRemPot[GHGISh_noagri],DataShLandRemPot[ISO3],calc[[#This Row],[ISO3]]),IF(AND(calc[[#This Row],[C3Source]]="RoeAgri",calc[[#This Row],[C4Source]]="GHGI"),SUMIFS(DataShLandRemPot[GHGISh_wagri],DataShLandRemPot[ISO3],calc[[#This Row],[ISO3]]),""))))</f>
        <v>6.8761700949529145E-2</v>
      </c>
      <c r="O81" t="str">
        <f>IF(calc[[#This Row],[C3Value]]&lt;&gt;0,IF(calc[[#This Row],[C3Value]]&gt;=calc[[#This Row],[C3Threshold]],"Yes","No"),"nd")</f>
        <v>No</v>
      </c>
      <c r="P81" t="str">
        <f>IF(calc[[#This Row],[Method]]="FABLEBrief",INDEX(Method_FABLEBrief[],MATCH("LULUCFnegative",Method_FABLEBrief[Criteria],0),3),IF(calc[[#This Row],[Method]]="Test",INDEX(Method_Test[],MATCH("LULUCFnegative",Method_Test[Criteria],0),3),""))</f>
        <v>FAO</v>
      </c>
      <c r="Q81" s="25">
        <f>IF(calc[[#This Row],[Method]]="FABLEBrief",INDEX(Method_FABLEBrief[],MATCH("LULUCFnegative",Method_FABLEBrief[Criteria],0),2),IF(calc[[#This Row],[Method]]="Test",INDEX(Method_Test[],MATCH("LULUCFnegative",Method_Test[Criteria],0),2),""))</f>
        <v>0</v>
      </c>
      <c r="R81" s="29">
        <f>IF(calc[[#This Row],[C4Source]]="FAO",SUMIFS(DataGHGFAO[LULUCF_MtCO2e],DataGHGFAO[ISO3],calc[[#This Row],[ISO3]]),IF(calc[[#This Row],[C4Source]]="GHGI",SUMIFS(DataGHGI[MtCO2e],DataGHGI[Sector],"Land-Use Change and Forestry",DataGHGI[ISO3],calc[[#This Row],[ISO3]]),""))</f>
        <v>-61.933107999999997</v>
      </c>
      <c r="S81" t="str">
        <f>IF(calc[[#This Row],[C4Value]]&lt;&gt;0,IF(calc[[#This Row],[C4Value]]&lt;calc[[#This Row],[C4Threshold]],"Yes","No"),"nd")</f>
        <v>Yes</v>
      </c>
      <c r="T81" t="str">
        <f>IF(calc[[#This Row],[Method]]="FABLEBrief",INDEX(Method_FABLEBrief[],MATCH("AFOLU",Method_FABLEBrief[Criteria],0),3),IF(calc[[#This Row],[Method]]="Test",INDEX(Method_Test[],MATCH("AFOLU",Method_Test[Criteria],0),3),""))</f>
        <v>FAO</v>
      </c>
      <c r="U81" s="25">
        <f>IF(calc[[#This Row],[Method]]="FABLEBrief",INDEX(Method_FABLEBrief[],MATCH("AFOLU",Method_FABLEBrief[Criteria],0),2),IF(calc[[#This Row],[Method]]="Test",INDEX(Method_Test[],MATCH("AFOLU",Method_Test[Criteria],0),2),""))</f>
        <v>0</v>
      </c>
      <c r="V81" s="25">
        <f>IF(calc[[#This Row],[C5Source]]="FAO",SUMIFS(DataGHGFAO[AFOLU_MtCO2e],DataGHGFAO[ISO3],calc[[#This Row],[ISO3]]),IF(calc[[#This Row],[C5Source]]="GHGI",SUMIFS(DataGHGI[MtCO2e],DataGHGI[Sector],"Land-Use Change and Forestry",DataGHGI[ISO3],calc[[#This Row],[ISO3]])+SUMIFS(DataGHGI[MtCO2e],DataGHGI[Sector],"Agriculture",DataGHGI[ISO3],calc[[#This Row],[ISO3]]),""))</f>
        <v>12.8713117</v>
      </c>
      <c r="W81" t="str">
        <f>IF(calc[[#This Row],[C5Value]]&lt;&gt;0,IF(calc[[#This Row],[C5Value]]&lt;calc[[#This Row],[C5Threshold]],"No","Yes"),"nd")</f>
        <v>Yes</v>
      </c>
      <c r="X81" s="60" t="str">
        <f>IF(AND(calc[[#This Row],[C1Outcome]]="NO",calc[[#This Row],[C2Outcome]]="NO"),IF(calc[[#This Row],[C3Outcome]]="YES","Profile5","Profile6"),IF(calc[[#This Row],[C3Outcome]]="No","Profile4",IF(calc[[#This Row],[C4Outcome]]="YES",IF(calc[[#This Row],[C5Outcome]]="YES","Profile1","Profile2"),"Profile3")))</f>
        <v>Profile4</v>
      </c>
      <c r="Y81" s="44" t="str">
        <f>IF(OR(calc[[#This Row],[C1Outcome]]="nd",calc[[#This Row],[C3Outcome]]="nd",calc[[#This Row],[C5Outcome]]="nd"),"",calc[[#This Row],[PROFILE_pre]])</f>
        <v>Profile4</v>
      </c>
      <c r="Z81" s="62">
        <f>SUMIFS(DataGHGFAO[LULUCF_MtCO2e],DataGHGFAO[ISO3],calc[[#This Row],[ISO3]])</f>
        <v>-61.933107999999997</v>
      </c>
      <c r="AA81" s="62">
        <f>SUMIFS(DataGHGFAO[Crop_MtCO2e],DataGHGFAO[ISO3],calc[[#This Row],[ISO3]])</f>
        <v>17.527430999999993</v>
      </c>
      <c r="AB81" s="62">
        <f>SUMIFS(DataGHGFAO[Livestock_MtCO2e],DataGHGFAO[ISO3],calc[[#This Row],[ISO3]])</f>
        <v>57.276988700000004</v>
      </c>
      <c r="AC81" s="62">
        <f>SUMIFS(DataGHGFAO[AFOLU_MtCO2e],DataGHGFAO[ISO3],calc[[#This Row],[ISO3]])</f>
        <v>12.8713117</v>
      </c>
    </row>
    <row r="82" spans="1:29">
      <c r="A82" t="s">
        <v>430</v>
      </c>
      <c r="B82" t="s">
        <v>431</v>
      </c>
      <c r="C82" t="str">
        <f>INDEX(SelectionMethod[],MATCH("x",SelectionMethod[Selection],0),2)</f>
        <v>FABLEBrief</v>
      </c>
      <c r="D82" t="str">
        <f>IF(calc[[#This Row],[Method]]="FABLEBrief",INDEX(Method_FABLEBrief[],MATCH("Totalkcal",Method_FABLEBrief[Criteria],0),3),IF(calc[[#This Row],[Method]]="Test",INDEX(Method_Test[],MATCH("Totalkcal",Method_Test[Criteria],0),3),""))</f>
        <v>FAO</v>
      </c>
      <c r="E82">
        <f>IF(calc[[#This Row],[Method]]="FABLEBrief",INDEX(Method_FABLEBrief[],MATCH("Totalkcal",Method_FABLEBrief[Criteria],0),2),IF(calc[[#This Row],[Method]]="Test",INDEX(Method_Test[],MATCH("Totalkcal",Method_Test[Criteria],0),2),""))</f>
        <v>3000</v>
      </c>
      <c r="F82">
        <f>IF(calc[[#This Row],[C1Source]]="FAO",SUMIFS(DataFoodConso[Total Kcal],DataFoodConso[ISO3],calc[[#This Row],[ISO3]]),"")</f>
        <v>0</v>
      </c>
      <c r="G82" t="str">
        <f>IF(calc[[#This Row],[C1Value]]&gt;0,IF(calc[[#This Row],[C1Value]]&lt;=calc[[#This Row],[C1Threshold]],"No","Yes"),"nd")</f>
        <v>nd</v>
      </c>
      <c r="H82" t="str">
        <f>IF(calc[[#This Row],[Method]]="FABLEBrief",INDEX(Method_FABLEBrief[],MATCH("RedMeatkcal",Method_FABLEBrief[Criteria],0),3),IF(calc[[#This Row],[Method]]="Test",INDEX(Method_Test[],MATCH("RedMeatkcal",Method_Test[Criteria],0),3),""))</f>
        <v>FAO</v>
      </c>
      <c r="I82">
        <f>IF(calc[[#This Row],[Method]]="FABLEBrief",INDEX(Method_FABLEBrief[],MATCH("RedMeatkcal",Method_FABLEBrief[Criteria],0),2),IF(calc[[#This Row],[Method]]="Test",INDEX(Method_Test[],MATCH("RedMeatkcal",Method_Test[Criteria],0),2),""))</f>
        <v>60</v>
      </c>
      <c r="J82">
        <f>IF(calc[[#This Row],[C2Source]]="FAO",SUMIFS(DataFoodConso[Red Meat],DataFoodConso[ISO3],calc[[#This Row],[ISO3]]),"")</f>
        <v>0</v>
      </c>
      <c r="K82" t="str">
        <f>IF(AND(calc[[#This Row],[C2Value]]&gt;0,calc[[#This Row],[C2Value]]&lt;=calc[[#This Row],[C2Threshold]]),"No","Yes")</f>
        <v>Yes</v>
      </c>
      <c r="L82" t="str">
        <f>IF(calc[[#This Row],[Method]]="FABLEBrief",INDEX(Method_FABLEBrief[],MATCH("LandRemovalPotential",Method_FABLEBrief[Criteria],0),3),IF(calc[[#This Row],[Method]]="Test",INDEX(Method_Test[],MATCH("LandRemovalPotential",Method_Test[Criteria],0),3),""))</f>
        <v>RoeNoAgri</v>
      </c>
      <c r="M82" s="3">
        <f>IF(calc[[#This Row],[Method]]="FABLEBrief",INDEX(Method_FABLEBrief[],MATCH("LandRemovalPotential",Method_FABLEBrief[Criteria],0),2),IF(calc[[#This Row],[Method]]="Test",INDEX(Method_Test[],MATCH("LandRemovalPotential",Method_Test[Criteria],0),2),""))</f>
        <v>0.19550000000000001</v>
      </c>
      <c r="N82" s="3">
        <f>IF(AND(calc[[#This Row],[C3Source]]="RoeNoAgri",calc[[#This Row],[C4Source]]="FAO"),SUMIFS(DataShLandRemPot[FAOSh_noagri],DataShLandRemPot[ISO3],calc[[#This Row],[ISO3]]),IF(AND(calc[[#This Row],[C3Source]]="RoeAgri",calc[[#This Row],[C4Source]]="FAO"),SUMIFS(DataShLandRemPot[FAOSh_withagri],DataShLandRemPot[ISO3],calc[[#This Row],[ISO3]]),IF(AND(calc[[#This Row],[C3Source]]="RoeNoAgri",calc[[#This Row],[C4Source]]="GHGI"),SUMIFS(DataShLandRemPot[GHGISh_noagri],DataShLandRemPot[ISO3],calc[[#This Row],[ISO3]]),IF(AND(calc[[#This Row],[C3Source]]="RoeAgri",calc[[#This Row],[C4Source]]="GHGI"),SUMIFS(DataShLandRemPot[GHGISh_wagri],DataShLandRemPot[ISO3],calc[[#This Row],[ISO3]]),""))))</f>
        <v>0</v>
      </c>
      <c r="O82" t="str">
        <f>IF(calc[[#This Row],[C3Value]]&lt;&gt;0,IF(calc[[#This Row],[C3Value]]&gt;=calc[[#This Row],[C3Threshold]],"Yes","No"),"nd")</f>
        <v>nd</v>
      </c>
      <c r="P82" t="str">
        <f>IF(calc[[#This Row],[Method]]="FABLEBrief",INDEX(Method_FABLEBrief[],MATCH("LULUCFnegative",Method_FABLEBrief[Criteria],0),3),IF(calc[[#This Row],[Method]]="Test",INDEX(Method_Test[],MATCH("LULUCFnegative",Method_Test[Criteria],0),3),""))</f>
        <v>FAO</v>
      </c>
      <c r="Q82" s="25">
        <f>IF(calc[[#This Row],[Method]]="FABLEBrief",INDEX(Method_FABLEBrief[],MATCH("LULUCFnegative",Method_FABLEBrief[Criteria],0),2),IF(calc[[#This Row],[Method]]="Test",INDEX(Method_Test[],MATCH("LULUCFnegative",Method_Test[Criteria],0),2),""))</f>
        <v>0</v>
      </c>
      <c r="R82" s="29">
        <f>IF(calc[[#This Row],[C4Source]]="FAO",SUMIFS(DataGHGFAO[LULUCF_MtCO2e],DataGHGFAO[ISO3],calc[[#This Row],[ISO3]]),IF(calc[[#This Row],[C4Source]]="GHGI",SUMIFS(DataGHGI[MtCO2e],DataGHGI[Sector],"Land-Use Change and Forestry",DataGHGI[ISO3],calc[[#This Row],[ISO3]]),""))</f>
        <v>0</v>
      </c>
      <c r="S82" t="str">
        <f>IF(calc[[#This Row],[C4Value]]&lt;&gt;0,IF(calc[[#This Row],[C4Value]]&lt;calc[[#This Row],[C4Threshold]],"Yes","No"),"nd")</f>
        <v>nd</v>
      </c>
      <c r="T82" t="str">
        <f>IF(calc[[#This Row],[Method]]="FABLEBrief",INDEX(Method_FABLEBrief[],MATCH("AFOLU",Method_FABLEBrief[Criteria],0),3),IF(calc[[#This Row],[Method]]="Test",INDEX(Method_Test[],MATCH("AFOLU",Method_Test[Criteria],0),3),""))</f>
        <v>FAO</v>
      </c>
      <c r="U82" s="25">
        <f>IF(calc[[#This Row],[Method]]="FABLEBrief",INDEX(Method_FABLEBrief[],MATCH("AFOLU",Method_FABLEBrief[Criteria],0),2),IF(calc[[#This Row],[Method]]="Test",INDEX(Method_Test[],MATCH("AFOLU",Method_Test[Criteria],0),2),""))</f>
        <v>0</v>
      </c>
      <c r="V82" s="25">
        <f>IF(calc[[#This Row],[C5Source]]="FAO",SUMIFS(DataGHGFAO[AFOLU_MtCO2e],DataGHGFAO[ISO3],calc[[#This Row],[ISO3]]),IF(calc[[#This Row],[C5Source]]="GHGI",SUMIFS(DataGHGI[MtCO2e],DataGHGI[Sector],"Land-Use Change and Forestry",DataGHGI[ISO3],calc[[#This Row],[ISO3]])+SUMIFS(DataGHGI[MtCO2e],DataGHGI[Sector],"Agriculture",DataGHGI[ISO3],calc[[#This Row],[ISO3]]),""))</f>
        <v>0</v>
      </c>
      <c r="W82" t="str">
        <f>IF(calc[[#This Row],[C5Value]]&lt;&gt;0,IF(calc[[#This Row],[C5Value]]&lt;calc[[#This Row],[C5Threshold]],"No","Yes"),"nd")</f>
        <v>nd</v>
      </c>
      <c r="X82" s="60" t="str">
        <f>IF(AND(calc[[#This Row],[C1Outcome]]="NO",calc[[#This Row],[C2Outcome]]="NO"),IF(calc[[#This Row],[C3Outcome]]="YES","Profile5","Profile6"),IF(calc[[#This Row],[C3Outcome]]="No","Profile4",IF(calc[[#This Row],[C4Outcome]]="YES",IF(calc[[#This Row],[C5Outcome]]="YES","Profile1","Profile2"),"Profile3")))</f>
        <v>Profile3</v>
      </c>
      <c r="Y82" s="44" t="str">
        <f>IF(OR(calc[[#This Row],[C1Outcome]]="nd",calc[[#This Row],[C3Outcome]]="nd",calc[[#This Row],[C5Outcome]]="nd"),"",calc[[#This Row],[PROFILE_pre]])</f>
        <v/>
      </c>
      <c r="Z82" s="62">
        <f>SUMIFS(DataGHGFAO[LULUCF_MtCO2e],DataGHGFAO[ISO3],calc[[#This Row],[ISO3]])</f>
        <v>0</v>
      </c>
      <c r="AA82" s="62">
        <f>SUMIFS(DataGHGFAO[Crop_MtCO2e],DataGHGFAO[ISO3],calc[[#This Row],[ISO3]])</f>
        <v>0</v>
      </c>
      <c r="AB82" s="62">
        <f>SUMIFS(DataGHGFAO[Livestock_MtCO2e],DataGHGFAO[ISO3],calc[[#This Row],[ISO3]])</f>
        <v>0</v>
      </c>
      <c r="AC82" s="62">
        <f>SUMIFS(DataGHGFAO[AFOLU_MtCO2e],DataGHGFAO[ISO3],calc[[#This Row],[ISO3]])</f>
        <v>0</v>
      </c>
    </row>
    <row r="83" spans="1:29">
      <c r="A83" t="s">
        <v>531</v>
      </c>
      <c r="B83" t="s">
        <v>532</v>
      </c>
      <c r="C83" t="str">
        <f>INDEX(SelectionMethod[],MATCH("x",SelectionMethod[Selection],0),2)</f>
        <v>FABLEBrief</v>
      </c>
      <c r="D83" t="str">
        <f>IF(calc[[#This Row],[Method]]="FABLEBrief",INDEX(Method_FABLEBrief[],MATCH("Totalkcal",Method_FABLEBrief[Criteria],0),3),IF(calc[[#This Row],[Method]]="Test",INDEX(Method_Test[],MATCH("Totalkcal",Method_Test[Criteria],0),3),""))</f>
        <v>FAO</v>
      </c>
      <c r="E83">
        <f>IF(calc[[#This Row],[Method]]="FABLEBrief",INDEX(Method_FABLEBrief[],MATCH("Totalkcal",Method_FABLEBrief[Criteria],0),2),IF(calc[[#This Row],[Method]]="Test",INDEX(Method_Test[],MATCH("Totalkcal",Method_Test[Criteria],0),2),""))</f>
        <v>3000</v>
      </c>
      <c r="F83">
        <f>IF(calc[[#This Row],[C1Source]]="FAO",SUMIFS(DataFoodConso[Total Kcal],DataFoodConso[ISO3],calc[[#This Row],[ISO3]]),"")</f>
        <v>2921</v>
      </c>
      <c r="G83" t="str">
        <f>IF(calc[[#This Row],[C1Value]]&gt;0,IF(calc[[#This Row],[C1Value]]&lt;=calc[[#This Row],[C1Threshold]],"No","Yes"),"nd")</f>
        <v>No</v>
      </c>
      <c r="H83" t="str">
        <f>IF(calc[[#This Row],[Method]]="FABLEBrief",INDEX(Method_FABLEBrief[],MATCH("RedMeatkcal",Method_FABLEBrief[Criteria],0),3),IF(calc[[#This Row],[Method]]="Test",INDEX(Method_Test[],MATCH("RedMeatkcal",Method_Test[Criteria],0),3),""))</f>
        <v>FAO</v>
      </c>
      <c r="I83">
        <f>IF(calc[[#This Row],[Method]]="FABLEBrief",INDEX(Method_FABLEBrief[],MATCH("RedMeatkcal",Method_FABLEBrief[Criteria],0),2),IF(calc[[#This Row],[Method]]="Test",INDEX(Method_Test[],MATCH("RedMeatkcal",Method_Test[Criteria],0),2),""))</f>
        <v>60</v>
      </c>
      <c r="J83">
        <f>IF(calc[[#This Row],[C2Source]]="FAO",SUMIFS(DataFoodConso[Red Meat],DataFoodConso[ISO3],calc[[#This Row],[ISO3]]),"")</f>
        <v>237</v>
      </c>
      <c r="K83" t="str">
        <f>IF(AND(calc[[#This Row],[C2Value]]&gt;0,calc[[#This Row],[C2Value]]&lt;=calc[[#This Row],[C2Threshold]]),"No","Yes")</f>
        <v>Yes</v>
      </c>
      <c r="L83" t="str">
        <f>IF(calc[[#This Row],[Method]]="FABLEBrief",INDEX(Method_FABLEBrief[],MATCH("LandRemovalPotential",Method_FABLEBrief[Criteria],0),3),IF(calc[[#This Row],[Method]]="Test",INDEX(Method_Test[],MATCH("LandRemovalPotential",Method_Test[Criteria],0),3),""))</f>
        <v>RoeNoAgri</v>
      </c>
      <c r="M83" s="3">
        <f>IF(calc[[#This Row],[Method]]="FABLEBrief",INDEX(Method_FABLEBrief[],MATCH("LandRemovalPotential",Method_FABLEBrief[Criteria],0),2),IF(calc[[#This Row],[Method]]="Test",INDEX(Method_Test[],MATCH("LandRemovalPotential",Method_Test[Criteria],0),2),""))</f>
        <v>0.19550000000000001</v>
      </c>
      <c r="N83" s="3">
        <f>IF(AND(calc[[#This Row],[C3Source]]="RoeNoAgri",calc[[#This Row],[C4Source]]="FAO"),SUMIFS(DataShLandRemPot[FAOSh_noagri],DataShLandRemPot[ISO3],calc[[#This Row],[ISO3]]),IF(AND(calc[[#This Row],[C3Source]]="RoeAgri",calc[[#This Row],[C4Source]]="FAO"),SUMIFS(DataShLandRemPot[FAOSh_withagri],DataShLandRemPot[ISO3],calc[[#This Row],[ISO3]]),IF(AND(calc[[#This Row],[C3Source]]="RoeNoAgri",calc[[#This Row],[C4Source]]="GHGI"),SUMIFS(DataShLandRemPot[GHGISh_noagri],DataShLandRemPot[ISO3],calc[[#This Row],[ISO3]]),IF(AND(calc[[#This Row],[C3Source]]="RoeAgri",calc[[#This Row],[C4Source]]="GHGI"),SUMIFS(DataShLandRemPot[GHGISh_wagri],DataShLandRemPot[ISO3],calc[[#This Row],[ISO3]]),""))))</f>
        <v>0</v>
      </c>
      <c r="O83" t="str">
        <f>IF(calc[[#This Row],[C3Value]]&lt;&gt;0,IF(calc[[#This Row],[C3Value]]&gt;=calc[[#This Row],[C3Threshold]],"Yes","No"),"nd")</f>
        <v>nd</v>
      </c>
      <c r="P83" t="str">
        <f>IF(calc[[#This Row],[Method]]="FABLEBrief",INDEX(Method_FABLEBrief[],MATCH("LULUCFnegative",Method_FABLEBrief[Criteria],0),3),IF(calc[[#This Row],[Method]]="Test",INDEX(Method_Test[],MATCH("LULUCFnegative",Method_Test[Criteria],0),3),""))</f>
        <v>FAO</v>
      </c>
      <c r="Q83" s="25">
        <f>IF(calc[[#This Row],[Method]]="FABLEBrief",INDEX(Method_FABLEBrief[],MATCH("LULUCFnegative",Method_FABLEBrief[Criteria],0),2),IF(calc[[#This Row],[Method]]="Test",INDEX(Method_Test[],MATCH("LULUCFnegative",Method_Test[Criteria],0),2),""))</f>
        <v>0</v>
      </c>
      <c r="R83" s="29">
        <f>IF(calc[[#This Row],[C4Source]]="FAO",SUMIFS(DataGHGFAO[LULUCF_MtCO2e],DataGHGFAO[ISO3],calc[[#This Row],[ISO3]]),IF(calc[[#This Row],[C4Source]]="GHGI",SUMIFS(DataGHGI[MtCO2e],DataGHGI[Sector],"Land-Use Change and Forestry",DataGHGI[ISO3],calc[[#This Row],[ISO3]]),""))</f>
        <v>0</v>
      </c>
      <c r="S83" t="str">
        <f>IF(calc[[#This Row],[C4Value]]&lt;&gt;0,IF(calc[[#This Row],[C4Value]]&lt;calc[[#This Row],[C4Threshold]],"Yes","No"),"nd")</f>
        <v>nd</v>
      </c>
      <c r="T83" t="str">
        <f>IF(calc[[#This Row],[Method]]="FABLEBrief",INDEX(Method_FABLEBrief[],MATCH("AFOLU",Method_FABLEBrief[Criteria],0),3),IF(calc[[#This Row],[Method]]="Test",INDEX(Method_Test[],MATCH("AFOLU",Method_Test[Criteria],0),3),""))</f>
        <v>FAO</v>
      </c>
      <c r="U83" s="25">
        <f>IF(calc[[#This Row],[Method]]="FABLEBrief",INDEX(Method_FABLEBrief[],MATCH("AFOLU",Method_FABLEBrief[Criteria],0),2),IF(calc[[#This Row],[Method]]="Test",INDEX(Method_Test[],MATCH("AFOLU",Method_Test[Criteria],0),2),""))</f>
        <v>0</v>
      </c>
      <c r="V83" s="25">
        <f>IF(calc[[#This Row],[C5Source]]="FAO",SUMIFS(DataGHGFAO[AFOLU_MtCO2e],DataGHGFAO[ISO3],calc[[#This Row],[ISO3]]),IF(calc[[#This Row],[C5Source]]="GHGI",SUMIFS(DataGHGI[MtCO2e],DataGHGI[Sector],"Land-Use Change and Forestry",DataGHGI[ISO3],calc[[#This Row],[ISO3]])+SUMIFS(DataGHGI[MtCO2e],DataGHGI[Sector],"Agriculture",DataGHGI[ISO3],calc[[#This Row],[ISO3]]),""))</f>
        <v>0</v>
      </c>
      <c r="W83" t="str">
        <f>IF(calc[[#This Row],[C5Value]]&lt;&gt;0,IF(calc[[#This Row],[C5Value]]&lt;calc[[#This Row],[C5Threshold]],"No","Yes"),"nd")</f>
        <v>nd</v>
      </c>
      <c r="X83" s="60" t="str">
        <f>IF(AND(calc[[#This Row],[C1Outcome]]="NO",calc[[#This Row],[C2Outcome]]="NO"),IF(calc[[#This Row],[C3Outcome]]="YES","Profile5","Profile6"),IF(calc[[#This Row],[C3Outcome]]="No","Profile4",IF(calc[[#This Row],[C4Outcome]]="YES",IF(calc[[#This Row],[C5Outcome]]="YES","Profile1","Profile2"),"Profile3")))</f>
        <v>Profile3</v>
      </c>
      <c r="Y83" s="44" t="str">
        <f>IF(OR(calc[[#This Row],[C1Outcome]]="nd",calc[[#This Row],[C3Outcome]]="nd",calc[[#This Row],[C5Outcome]]="nd"),"",calc[[#This Row],[PROFILE_pre]])</f>
        <v/>
      </c>
      <c r="Z83" s="62">
        <f>SUMIFS(DataGHGFAO[LULUCF_MtCO2e],DataGHGFAO[ISO3],calc[[#This Row],[ISO3]])</f>
        <v>0</v>
      </c>
      <c r="AA83" s="62">
        <f>SUMIFS(DataGHGFAO[Crop_MtCO2e],DataGHGFAO[ISO3],calc[[#This Row],[ISO3]])</f>
        <v>0</v>
      </c>
      <c r="AB83" s="62">
        <f>SUMIFS(DataGHGFAO[Livestock_MtCO2e],DataGHGFAO[ISO3],calc[[#This Row],[ISO3]])</f>
        <v>0</v>
      </c>
      <c r="AC83" s="62">
        <f>SUMIFS(DataGHGFAO[AFOLU_MtCO2e],DataGHGFAO[ISO3],calc[[#This Row],[ISO3]])</f>
        <v>0</v>
      </c>
    </row>
    <row r="84" spans="1:29">
      <c r="A84" t="s">
        <v>432</v>
      </c>
      <c r="B84" t="s">
        <v>433</v>
      </c>
      <c r="C84" t="str">
        <f>INDEX(SelectionMethod[],MATCH("x",SelectionMethod[Selection],0),2)</f>
        <v>FABLEBrief</v>
      </c>
      <c r="D84" t="str">
        <f>IF(calc[[#This Row],[Method]]="FABLEBrief",INDEX(Method_FABLEBrief[],MATCH("Totalkcal",Method_FABLEBrief[Criteria],0),3),IF(calc[[#This Row],[Method]]="Test",INDEX(Method_Test[],MATCH("Totalkcal",Method_Test[Criteria],0),3),""))</f>
        <v>FAO</v>
      </c>
      <c r="E84">
        <f>IF(calc[[#This Row],[Method]]="FABLEBrief",INDEX(Method_FABLEBrief[],MATCH("Totalkcal",Method_FABLEBrief[Criteria],0),2),IF(calc[[#This Row],[Method]]="Test",INDEX(Method_Test[],MATCH("Totalkcal",Method_Test[Criteria],0),2),""))</f>
        <v>3000</v>
      </c>
      <c r="F84">
        <f>IF(calc[[#This Row],[C1Source]]="FAO",SUMIFS(DataFoodConso[Total Kcal],DataFoodConso[ISO3],calc[[#This Row],[ISO3]]),"")</f>
        <v>0</v>
      </c>
      <c r="G84" t="str">
        <f>IF(calc[[#This Row],[C1Value]]&gt;0,IF(calc[[#This Row],[C1Value]]&lt;=calc[[#This Row],[C1Threshold]],"No","Yes"),"nd")</f>
        <v>nd</v>
      </c>
      <c r="H84" t="str">
        <f>IF(calc[[#This Row],[Method]]="FABLEBrief",INDEX(Method_FABLEBrief[],MATCH("RedMeatkcal",Method_FABLEBrief[Criteria],0),3),IF(calc[[#This Row],[Method]]="Test",INDEX(Method_Test[],MATCH("RedMeatkcal",Method_Test[Criteria],0),3),""))</f>
        <v>FAO</v>
      </c>
      <c r="I84">
        <f>IF(calc[[#This Row],[Method]]="FABLEBrief",INDEX(Method_FABLEBrief[],MATCH("RedMeatkcal",Method_FABLEBrief[Criteria],0),2),IF(calc[[#This Row],[Method]]="Test",INDEX(Method_Test[],MATCH("RedMeatkcal",Method_Test[Criteria],0),2),""))</f>
        <v>60</v>
      </c>
      <c r="J84">
        <f>IF(calc[[#This Row],[C2Source]]="FAO",SUMIFS(DataFoodConso[Red Meat],DataFoodConso[ISO3],calc[[#This Row],[ISO3]]),"")</f>
        <v>0</v>
      </c>
      <c r="K84" t="str">
        <f>IF(AND(calc[[#This Row],[C2Value]]&gt;0,calc[[#This Row],[C2Value]]&lt;=calc[[#This Row],[C2Threshold]]),"No","Yes")</f>
        <v>Yes</v>
      </c>
      <c r="L84" t="str">
        <f>IF(calc[[#This Row],[Method]]="FABLEBrief",INDEX(Method_FABLEBrief[],MATCH("LandRemovalPotential",Method_FABLEBrief[Criteria],0),3),IF(calc[[#This Row],[Method]]="Test",INDEX(Method_Test[],MATCH("LandRemovalPotential",Method_Test[Criteria],0),3),""))</f>
        <v>RoeNoAgri</v>
      </c>
      <c r="M84" s="3">
        <f>IF(calc[[#This Row],[Method]]="FABLEBrief",INDEX(Method_FABLEBrief[],MATCH("LandRemovalPotential",Method_FABLEBrief[Criteria],0),2),IF(calc[[#This Row],[Method]]="Test",INDEX(Method_Test[],MATCH("LandRemovalPotential",Method_Test[Criteria],0),2),""))</f>
        <v>0.19550000000000001</v>
      </c>
      <c r="N84" s="3">
        <f>IF(AND(calc[[#This Row],[C3Source]]="RoeNoAgri",calc[[#This Row],[C4Source]]="FAO"),SUMIFS(DataShLandRemPot[FAOSh_noagri],DataShLandRemPot[ISO3],calc[[#This Row],[ISO3]]),IF(AND(calc[[#This Row],[C3Source]]="RoeAgri",calc[[#This Row],[C4Source]]="FAO"),SUMIFS(DataShLandRemPot[FAOSh_withagri],DataShLandRemPot[ISO3],calc[[#This Row],[ISO3]]),IF(AND(calc[[#This Row],[C3Source]]="RoeNoAgri",calc[[#This Row],[C4Source]]="GHGI"),SUMIFS(DataShLandRemPot[GHGISh_noagri],DataShLandRemPot[ISO3],calc[[#This Row],[ISO3]]),IF(AND(calc[[#This Row],[C3Source]]="RoeAgri",calc[[#This Row],[C4Source]]="GHGI"),SUMIFS(DataShLandRemPot[GHGISh_wagri],DataShLandRemPot[ISO3],calc[[#This Row],[ISO3]]),""))))</f>
        <v>0</v>
      </c>
      <c r="O84" t="str">
        <f>IF(calc[[#This Row],[C3Value]]&lt;&gt;0,IF(calc[[#This Row],[C3Value]]&gt;=calc[[#This Row],[C3Threshold]],"Yes","No"),"nd")</f>
        <v>nd</v>
      </c>
      <c r="P84" t="str">
        <f>IF(calc[[#This Row],[Method]]="FABLEBrief",INDEX(Method_FABLEBrief[],MATCH("LULUCFnegative",Method_FABLEBrief[Criteria],0),3),IF(calc[[#This Row],[Method]]="Test",INDEX(Method_Test[],MATCH("LULUCFnegative",Method_Test[Criteria],0),3),""))</f>
        <v>FAO</v>
      </c>
      <c r="Q84" s="25">
        <f>IF(calc[[#This Row],[Method]]="FABLEBrief",INDEX(Method_FABLEBrief[],MATCH("LULUCFnegative",Method_FABLEBrief[Criteria],0),2),IF(calc[[#This Row],[Method]]="Test",INDEX(Method_Test[],MATCH("LULUCFnegative",Method_Test[Criteria],0),2),""))</f>
        <v>0</v>
      </c>
      <c r="R84" s="29">
        <f>IF(calc[[#This Row],[C4Source]]="FAO",SUMIFS(DataGHGFAO[LULUCF_MtCO2e],DataGHGFAO[ISO3],calc[[#This Row],[ISO3]]),IF(calc[[#This Row],[C4Source]]="GHGI",SUMIFS(DataGHGI[MtCO2e],DataGHGI[Sector],"Land-Use Change and Forestry",DataGHGI[ISO3],calc[[#This Row],[ISO3]]),""))</f>
        <v>0</v>
      </c>
      <c r="S84" t="str">
        <f>IF(calc[[#This Row],[C4Value]]&lt;&gt;0,IF(calc[[#This Row],[C4Value]]&lt;calc[[#This Row],[C4Threshold]],"Yes","No"),"nd")</f>
        <v>nd</v>
      </c>
      <c r="T84" t="str">
        <f>IF(calc[[#This Row],[Method]]="FABLEBrief",INDEX(Method_FABLEBrief[],MATCH("AFOLU",Method_FABLEBrief[Criteria],0),3),IF(calc[[#This Row],[Method]]="Test",INDEX(Method_Test[],MATCH("AFOLU",Method_Test[Criteria],0),3),""))</f>
        <v>FAO</v>
      </c>
      <c r="U84" s="25">
        <f>IF(calc[[#This Row],[Method]]="FABLEBrief",INDEX(Method_FABLEBrief[],MATCH("AFOLU",Method_FABLEBrief[Criteria],0),2),IF(calc[[#This Row],[Method]]="Test",INDEX(Method_Test[],MATCH("AFOLU",Method_Test[Criteria],0),2),""))</f>
        <v>0</v>
      </c>
      <c r="V84" s="25">
        <f>IF(calc[[#This Row],[C5Source]]="FAO",SUMIFS(DataGHGFAO[AFOLU_MtCO2e],DataGHGFAO[ISO3],calc[[#This Row],[ISO3]]),IF(calc[[#This Row],[C5Source]]="GHGI",SUMIFS(DataGHGI[MtCO2e],DataGHGI[Sector],"Land-Use Change and Forestry",DataGHGI[ISO3],calc[[#This Row],[ISO3]])+SUMIFS(DataGHGI[MtCO2e],DataGHGI[Sector],"Agriculture",DataGHGI[ISO3],calc[[#This Row],[ISO3]]),""))</f>
        <v>0</v>
      </c>
      <c r="W84" t="str">
        <f>IF(calc[[#This Row],[C5Value]]&lt;&gt;0,IF(calc[[#This Row],[C5Value]]&lt;calc[[#This Row],[C5Threshold]],"No","Yes"),"nd")</f>
        <v>nd</v>
      </c>
      <c r="X84" s="60" t="str">
        <f>IF(AND(calc[[#This Row],[C1Outcome]]="NO",calc[[#This Row],[C2Outcome]]="NO"),IF(calc[[#This Row],[C3Outcome]]="YES","Profile5","Profile6"),IF(calc[[#This Row],[C3Outcome]]="No","Profile4",IF(calc[[#This Row],[C4Outcome]]="YES",IF(calc[[#This Row],[C5Outcome]]="YES","Profile1","Profile2"),"Profile3")))</f>
        <v>Profile3</v>
      </c>
      <c r="Y84" s="44" t="str">
        <f>IF(OR(calc[[#This Row],[C1Outcome]]="nd",calc[[#This Row],[C3Outcome]]="nd",calc[[#This Row],[C5Outcome]]="nd"),"",calc[[#This Row],[PROFILE_pre]])</f>
        <v/>
      </c>
      <c r="Z84" s="62">
        <f>SUMIFS(DataGHGFAO[LULUCF_MtCO2e],DataGHGFAO[ISO3],calc[[#This Row],[ISO3]])</f>
        <v>0</v>
      </c>
      <c r="AA84" s="62">
        <f>SUMIFS(DataGHGFAO[Crop_MtCO2e],DataGHGFAO[ISO3],calc[[#This Row],[ISO3]])</f>
        <v>0</v>
      </c>
      <c r="AB84" s="62">
        <f>SUMIFS(DataGHGFAO[Livestock_MtCO2e],DataGHGFAO[ISO3],calc[[#This Row],[ISO3]])</f>
        <v>0</v>
      </c>
      <c r="AC84" s="62">
        <f>SUMIFS(DataGHGFAO[AFOLU_MtCO2e],DataGHGFAO[ISO3],calc[[#This Row],[ISO3]])</f>
        <v>0</v>
      </c>
    </row>
    <row r="85" spans="1:29">
      <c r="A85" t="s">
        <v>59</v>
      </c>
      <c r="B85" t="s">
        <v>60</v>
      </c>
      <c r="C85" t="str">
        <f>INDEX(SelectionMethod[],MATCH("x",SelectionMethod[Selection],0),2)</f>
        <v>FABLEBrief</v>
      </c>
      <c r="D85" t="str">
        <f>IF(calc[[#This Row],[Method]]="FABLEBrief",INDEX(Method_FABLEBrief[],MATCH("Totalkcal",Method_FABLEBrief[Criteria],0),3),IF(calc[[#This Row],[Method]]="Test",INDEX(Method_Test[],MATCH("Totalkcal",Method_Test[Criteria],0),3),""))</f>
        <v>FAO</v>
      </c>
      <c r="E85">
        <f>IF(calc[[#This Row],[Method]]="FABLEBrief",INDEX(Method_FABLEBrief[],MATCH("Totalkcal",Method_FABLEBrief[Criteria],0),2),IF(calc[[#This Row],[Method]]="Test",INDEX(Method_Test[],MATCH("Totalkcal",Method_Test[Criteria],0),2),""))</f>
        <v>3000</v>
      </c>
      <c r="F85">
        <f>IF(calc[[#This Row],[C1Source]]="FAO",SUMIFS(DataFoodConso[Total Kcal],DataFoodConso[ISO3],calc[[#This Row],[ISO3]]),"")</f>
        <v>2633</v>
      </c>
      <c r="G85" t="str">
        <f>IF(calc[[#This Row],[C1Value]]&gt;0,IF(calc[[#This Row],[C1Value]]&lt;=calc[[#This Row],[C1Threshold]],"No","Yes"),"nd")</f>
        <v>No</v>
      </c>
      <c r="H85" t="str">
        <f>IF(calc[[#This Row],[Method]]="FABLEBrief",INDEX(Method_FABLEBrief[],MATCH("RedMeatkcal",Method_FABLEBrief[Criteria],0),3),IF(calc[[#This Row],[Method]]="Test",INDEX(Method_Test[],MATCH("RedMeatkcal",Method_Test[Criteria],0),3),""))</f>
        <v>FAO</v>
      </c>
      <c r="I85">
        <f>IF(calc[[#This Row],[Method]]="FABLEBrief",INDEX(Method_FABLEBrief[],MATCH("RedMeatkcal",Method_FABLEBrief[Criteria],0),2),IF(calc[[#This Row],[Method]]="Test",INDEX(Method_Test[],MATCH("RedMeatkcal",Method_Test[Criteria],0),2),""))</f>
        <v>60</v>
      </c>
      <c r="J85">
        <f>IF(calc[[#This Row],[C2Source]]="FAO",SUMIFS(DataFoodConso[Red Meat],DataFoodConso[ISO3],calc[[#This Row],[ISO3]]),"")</f>
        <v>79</v>
      </c>
      <c r="K85" t="str">
        <f>IF(AND(calc[[#This Row],[C2Value]]&gt;0,calc[[#This Row],[C2Value]]&lt;=calc[[#This Row],[C2Threshold]]),"No","Yes")</f>
        <v>Yes</v>
      </c>
      <c r="L85" t="str">
        <f>IF(calc[[#This Row],[Method]]="FABLEBrief",INDEX(Method_FABLEBrief[],MATCH("LandRemovalPotential",Method_FABLEBrief[Criteria],0),3),IF(calc[[#This Row],[Method]]="Test",INDEX(Method_Test[],MATCH("LandRemovalPotential",Method_Test[Criteria],0),3),""))</f>
        <v>RoeNoAgri</v>
      </c>
      <c r="M85" s="3">
        <f>IF(calc[[#This Row],[Method]]="FABLEBrief",INDEX(Method_FABLEBrief[],MATCH("LandRemovalPotential",Method_FABLEBrief[Criteria],0),2),IF(calc[[#This Row],[Method]]="Test",INDEX(Method_Test[],MATCH("LandRemovalPotential",Method_Test[Criteria],0),2),""))</f>
        <v>0.19550000000000001</v>
      </c>
      <c r="N85" s="3">
        <f>IF(AND(calc[[#This Row],[C3Source]]="RoeNoAgri",calc[[#This Row],[C4Source]]="FAO"),SUMIFS(DataShLandRemPot[FAOSh_noagri],DataShLandRemPot[ISO3],calc[[#This Row],[ISO3]]),IF(AND(calc[[#This Row],[C3Source]]="RoeAgri",calc[[#This Row],[C4Source]]="FAO"),SUMIFS(DataShLandRemPot[FAOSh_withagri],DataShLandRemPot[ISO3],calc[[#This Row],[ISO3]]),IF(AND(calc[[#This Row],[C3Source]]="RoeNoAgri",calc[[#This Row],[C4Source]]="GHGI"),SUMIFS(DataShLandRemPot[GHGISh_noagri],DataShLandRemPot[ISO3],calc[[#This Row],[ISO3]]),IF(AND(calc[[#This Row],[C3Source]]="RoeAgri",calc[[#This Row],[C4Source]]="GHGI"),SUMIFS(DataShLandRemPot[GHGISh_wagri],DataShLandRemPot[ISO3],calc[[#This Row],[ISO3]]),""))))</f>
        <v>1.516619156384142</v>
      </c>
      <c r="O85" t="str">
        <f>IF(calc[[#This Row],[C3Value]]&lt;&gt;0,IF(calc[[#This Row],[C3Value]]&gt;=calc[[#This Row],[C3Threshold]],"Yes","No"),"nd")</f>
        <v>Yes</v>
      </c>
      <c r="P85" t="str">
        <f>IF(calc[[#This Row],[Method]]="FABLEBrief",INDEX(Method_FABLEBrief[],MATCH("LULUCFnegative",Method_FABLEBrief[Criteria],0),3),IF(calc[[#This Row],[Method]]="Test",INDEX(Method_Test[],MATCH("LULUCFnegative",Method_Test[Criteria],0),3),""))</f>
        <v>FAO</v>
      </c>
      <c r="Q85" s="25">
        <f>IF(calc[[#This Row],[Method]]="FABLEBrief",INDEX(Method_FABLEBrief[],MATCH("LULUCFnegative",Method_FABLEBrief[Criteria],0),2),IF(calc[[#This Row],[Method]]="Test",INDEX(Method_Test[],MATCH("LULUCFnegative",Method_Test[Criteria],0),2),""))</f>
        <v>0</v>
      </c>
      <c r="R85" s="29">
        <f>IF(calc[[#This Row],[C4Source]]="FAO",SUMIFS(DataGHGFAO[LULUCF_MtCO2e],DataGHGFAO[ISO3],calc[[#This Row],[ISO3]]),IF(calc[[#This Row],[C4Source]]="GHGI",SUMIFS(DataGHGI[MtCO2e],DataGHGI[Sector],"Land-Use Change and Forestry",DataGHGI[ISO3],calc[[#This Row],[ISO3]]),""))</f>
        <v>6.5085424000000005</v>
      </c>
      <c r="S85" t="str">
        <f>IF(calc[[#This Row],[C4Value]]&lt;&gt;0,IF(calc[[#This Row],[C4Value]]&lt;calc[[#This Row],[C4Threshold]],"Yes","No"),"nd")</f>
        <v>No</v>
      </c>
      <c r="T85" t="str">
        <f>IF(calc[[#This Row],[Method]]="FABLEBrief",INDEX(Method_FABLEBrief[],MATCH("AFOLU",Method_FABLEBrief[Criteria],0),3),IF(calc[[#This Row],[Method]]="Test",INDEX(Method_Test[],MATCH("AFOLU",Method_Test[Criteria],0),3),""))</f>
        <v>FAO</v>
      </c>
      <c r="U85" s="25">
        <f>IF(calc[[#This Row],[Method]]="FABLEBrief",INDEX(Method_FABLEBrief[],MATCH("AFOLU",Method_FABLEBrief[Criteria],0),2),IF(calc[[#This Row],[Method]]="Test",INDEX(Method_Test[],MATCH("AFOLU",Method_Test[Criteria],0),2),""))</f>
        <v>0</v>
      </c>
      <c r="V85" s="25">
        <f>IF(calc[[#This Row],[C5Source]]="FAO",SUMIFS(DataGHGFAO[AFOLU_MtCO2e],DataGHGFAO[ISO3],calc[[#This Row],[ISO3]]),IF(calc[[#This Row],[C5Source]]="GHGI",SUMIFS(DataGHGI[MtCO2e],DataGHGI[Sector],"Land-Use Change and Forestry",DataGHGI[ISO3],calc[[#This Row],[ISO3]])+SUMIFS(DataGHGI[MtCO2e],DataGHGI[Sector],"Agriculture",DataGHGI[ISO3],calc[[#This Row],[ISO3]]),""))</f>
        <v>7.1153854000000001</v>
      </c>
      <c r="W85" t="str">
        <f>IF(calc[[#This Row],[C5Value]]&lt;&gt;0,IF(calc[[#This Row],[C5Value]]&lt;calc[[#This Row],[C5Threshold]],"No","Yes"),"nd")</f>
        <v>Yes</v>
      </c>
      <c r="X85" s="60" t="str">
        <f>IF(AND(calc[[#This Row],[C1Outcome]]="NO",calc[[#This Row],[C2Outcome]]="NO"),IF(calc[[#This Row],[C3Outcome]]="YES","Profile5","Profile6"),IF(calc[[#This Row],[C3Outcome]]="No","Profile4",IF(calc[[#This Row],[C4Outcome]]="YES",IF(calc[[#This Row],[C5Outcome]]="YES","Profile1","Profile2"),"Profile3")))</f>
        <v>Profile3</v>
      </c>
      <c r="Y85" s="44" t="str">
        <f>IF(OR(calc[[#This Row],[C1Outcome]]="nd",calc[[#This Row],[C3Outcome]]="nd",calc[[#This Row],[C5Outcome]]="nd"),"",calc[[#This Row],[PROFILE_pre]])</f>
        <v>Profile3</v>
      </c>
      <c r="Z85" s="62">
        <f>SUMIFS(DataGHGFAO[LULUCF_MtCO2e],DataGHGFAO[ISO3],calc[[#This Row],[ISO3]])</f>
        <v>6.5085424000000005</v>
      </c>
      <c r="AA85" s="62">
        <f>SUMIFS(DataGHGFAO[Crop_MtCO2e],DataGHGFAO[ISO3],calc[[#This Row],[ISO3]])</f>
        <v>0.40736709999999987</v>
      </c>
      <c r="AB85" s="62">
        <f>SUMIFS(DataGHGFAO[Livestock_MtCO2e],DataGHGFAO[ISO3],calc[[#This Row],[ISO3]])</f>
        <v>0.19947590000000001</v>
      </c>
      <c r="AC85" s="62">
        <f>SUMIFS(DataGHGFAO[AFOLU_MtCO2e],DataGHGFAO[ISO3],calc[[#This Row],[ISO3]])</f>
        <v>7.1153854000000001</v>
      </c>
    </row>
    <row r="86" spans="1:29">
      <c r="A86" t="s">
        <v>313</v>
      </c>
      <c r="B86" t="s">
        <v>533</v>
      </c>
      <c r="C86" t="str">
        <f>INDEX(SelectionMethod[],MATCH("x",SelectionMethod[Selection],0),2)</f>
        <v>FABLEBrief</v>
      </c>
      <c r="D86" t="str">
        <f>IF(calc[[#This Row],[Method]]="FABLEBrief",INDEX(Method_FABLEBrief[],MATCH("Totalkcal",Method_FABLEBrief[Criteria],0),3),IF(calc[[#This Row],[Method]]="Test",INDEX(Method_Test[],MATCH("Totalkcal",Method_Test[Criteria],0),3),""))</f>
        <v>FAO</v>
      </c>
      <c r="E86">
        <f>IF(calc[[#This Row],[Method]]="FABLEBrief",INDEX(Method_FABLEBrief[],MATCH("Totalkcal",Method_FABLEBrief[Criteria],0),2),IF(calc[[#This Row],[Method]]="Test",INDEX(Method_Test[],MATCH("Totalkcal",Method_Test[Criteria],0),2),""))</f>
        <v>3000</v>
      </c>
      <c r="F86">
        <f>IF(calc[[#This Row],[C1Source]]="FAO",SUMIFS(DataFoodConso[Total Kcal],DataFoodConso[ISO3],calc[[#This Row],[ISO3]]),"")</f>
        <v>2483</v>
      </c>
      <c r="G86" t="str">
        <f>IF(calc[[#This Row],[C1Value]]&gt;0,IF(calc[[#This Row],[C1Value]]&lt;=calc[[#This Row],[C1Threshold]],"No","Yes"),"nd")</f>
        <v>No</v>
      </c>
      <c r="H86" t="str">
        <f>IF(calc[[#This Row],[Method]]="FABLEBrief",INDEX(Method_FABLEBrief[],MATCH("RedMeatkcal",Method_FABLEBrief[Criteria],0),3),IF(calc[[#This Row],[Method]]="Test",INDEX(Method_Test[],MATCH("RedMeatkcal",Method_Test[Criteria],0),3),""))</f>
        <v>FAO</v>
      </c>
      <c r="I86">
        <f>IF(calc[[#This Row],[Method]]="FABLEBrief",INDEX(Method_FABLEBrief[],MATCH("RedMeatkcal",Method_FABLEBrief[Criteria],0),2),IF(calc[[#This Row],[Method]]="Test",INDEX(Method_Test[],MATCH("RedMeatkcal",Method_Test[Criteria],0),2),""))</f>
        <v>60</v>
      </c>
      <c r="J86">
        <f>IF(calc[[#This Row],[C2Source]]="FAO",SUMIFS(DataFoodConso[Red Meat],DataFoodConso[ISO3],calc[[#This Row],[ISO3]]),"")</f>
        <v>17</v>
      </c>
      <c r="K86" s="41" t="str">
        <f>IF(AND(calc[[#This Row],[C2Value]]&gt;0,calc[[#This Row],[C2Value]]&lt;=calc[[#This Row],[C2Threshold]]),"No","Yes")</f>
        <v>No</v>
      </c>
      <c r="L86" t="str">
        <f>IF(calc[[#This Row],[Method]]="FABLEBrief",INDEX(Method_FABLEBrief[],MATCH("LandRemovalPotential",Method_FABLEBrief[Criteria],0),3),IF(calc[[#This Row],[Method]]="Test",INDEX(Method_Test[],MATCH("LandRemovalPotential",Method_Test[Criteria],0),3),""))</f>
        <v>RoeNoAgri</v>
      </c>
      <c r="M86" s="3">
        <f>IF(calc[[#This Row],[Method]]="FABLEBrief",INDEX(Method_FABLEBrief[],MATCH("LandRemovalPotential",Method_FABLEBrief[Criteria],0),2),IF(calc[[#This Row],[Method]]="Test",INDEX(Method_Test[],MATCH("LandRemovalPotential",Method_Test[Criteria],0),2),""))</f>
        <v>0.19550000000000001</v>
      </c>
      <c r="N86" s="3">
        <f>IF(AND(calc[[#This Row],[C3Source]]="RoeNoAgri",calc[[#This Row],[C4Source]]="FAO"),SUMIFS(DataShLandRemPot[FAOSh_noagri],DataShLandRemPot[ISO3],calc[[#This Row],[ISO3]]),IF(AND(calc[[#This Row],[C3Source]]="RoeAgri",calc[[#This Row],[C4Source]]="FAO"),SUMIFS(DataShLandRemPot[FAOSh_withagri],DataShLandRemPot[ISO3],calc[[#This Row],[ISO3]]),IF(AND(calc[[#This Row],[C3Source]]="RoeNoAgri",calc[[#This Row],[C4Source]]="GHGI"),SUMIFS(DataShLandRemPot[GHGISh_noagri],DataShLandRemPot[ISO3],calc[[#This Row],[ISO3]]),IF(AND(calc[[#This Row],[C3Source]]="RoeAgri",calc[[#This Row],[C4Source]]="GHGI"),SUMIFS(DataShLandRemPot[GHGISh_wagri],DataShLandRemPot[ISO3],calc[[#This Row],[ISO3]]),""))))</f>
        <v>0.85342126897024029</v>
      </c>
      <c r="O86" t="str">
        <f>IF(calc[[#This Row],[C3Value]]&lt;&gt;0,IF(calc[[#This Row],[C3Value]]&gt;=calc[[#This Row],[C3Threshold]],"Yes","No"),"nd")</f>
        <v>Yes</v>
      </c>
      <c r="P86" t="str">
        <f>IF(calc[[#This Row],[Method]]="FABLEBrief",INDEX(Method_FABLEBrief[],MATCH("LULUCFnegative",Method_FABLEBrief[Criteria],0),3),IF(calc[[#This Row],[Method]]="Test",INDEX(Method_Test[],MATCH("LULUCFnegative",Method_Test[Criteria],0),3),""))</f>
        <v>FAO</v>
      </c>
      <c r="Q86" s="25">
        <f>IF(calc[[#This Row],[Method]]="FABLEBrief",INDEX(Method_FABLEBrief[],MATCH("LULUCFnegative",Method_FABLEBrief[Criteria],0),2),IF(calc[[#This Row],[Method]]="Test",INDEX(Method_Test[],MATCH("LULUCFnegative",Method_Test[Criteria],0),2),""))</f>
        <v>0</v>
      </c>
      <c r="R86" s="29">
        <f>IF(calc[[#This Row],[C4Source]]="FAO",SUMIFS(DataGHGFAO[LULUCF_MtCO2e],DataGHGFAO[ISO3],calc[[#This Row],[ISO3]]),IF(calc[[#This Row],[C4Source]]="GHGI",SUMIFS(DataGHGI[MtCO2e],DataGHGI[Sector],"Land-Use Change and Forestry",DataGHGI[ISO3],calc[[#This Row],[ISO3]]),""))</f>
        <v>0.5277191</v>
      </c>
      <c r="S86" t="str">
        <f>IF(calc[[#This Row],[C4Value]]&lt;&gt;0,IF(calc[[#This Row],[C4Value]]&lt;calc[[#This Row],[C4Threshold]],"Yes","No"),"nd")</f>
        <v>No</v>
      </c>
      <c r="T86" t="str">
        <f>IF(calc[[#This Row],[Method]]="FABLEBrief",INDEX(Method_FABLEBrief[],MATCH("AFOLU",Method_FABLEBrief[Criteria],0),3),IF(calc[[#This Row],[Method]]="Test",INDEX(Method_Test[],MATCH("AFOLU",Method_Test[Criteria],0),3),""))</f>
        <v>FAO</v>
      </c>
      <c r="U86" s="25">
        <f>IF(calc[[#This Row],[Method]]="FABLEBrief",INDEX(Method_FABLEBrief[],MATCH("AFOLU",Method_FABLEBrief[Criteria],0),2),IF(calc[[#This Row],[Method]]="Test",INDEX(Method_Test[],MATCH("AFOLU",Method_Test[Criteria],0),2),""))</f>
        <v>0</v>
      </c>
      <c r="V86" s="25">
        <f>IF(calc[[#This Row],[C5Source]]="FAO",SUMIFS(DataGHGFAO[AFOLU_MtCO2e],DataGHGFAO[ISO3],calc[[#This Row],[ISO3]]),IF(calc[[#This Row],[C5Source]]="GHGI",SUMIFS(DataGHGI[MtCO2e],DataGHGI[Sector],"Land-Use Change and Forestry",DataGHGI[ISO3],calc[[#This Row],[ISO3]])+SUMIFS(DataGHGI[MtCO2e],DataGHGI[Sector],"Agriculture",DataGHGI[ISO3],calc[[#This Row],[ISO3]]),""))</f>
        <v>1.8468207999999999</v>
      </c>
      <c r="W86" t="str">
        <f>IF(calc[[#This Row],[C5Value]]&lt;&gt;0,IF(calc[[#This Row],[C5Value]]&lt;calc[[#This Row],[C5Threshold]],"No","Yes"),"nd")</f>
        <v>Yes</v>
      </c>
      <c r="X86" s="60" t="str">
        <f>IF(AND(calc[[#This Row],[C1Outcome]]="NO",calc[[#This Row],[C2Outcome]]="NO"),IF(calc[[#This Row],[C3Outcome]]="YES","Profile5","Profile6"),IF(calc[[#This Row],[C3Outcome]]="No","Profile4",IF(calc[[#This Row],[C4Outcome]]="YES",IF(calc[[#This Row],[C5Outcome]]="YES","Profile1","Profile2"),"Profile3")))</f>
        <v>Profile5</v>
      </c>
      <c r="Y86" s="44" t="str">
        <f>IF(OR(calc[[#This Row],[C1Outcome]]="nd",calc[[#This Row],[C3Outcome]]="nd",calc[[#This Row],[C5Outcome]]="nd"),"",calc[[#This Row],[PROFILE_pre]])</f>
        <v>Profile5</v>
      </c>
      <c r="Z86" s="62">
        <f>SUMIFS(DataGHGFAO[LULUCF_MtCO2e],DataGHGFAO[ISO3],calc[[#This Row],[ISO3]])</f>
        <v>0.5277191</v>
      </c>
      <c r="AA86" s="62">
        <f>SUMIFS(DataGHGFAO[Crop_MtCO2e],DataGHGFAO[ISO3],calc[[#This Row],[ISO3]])</f>
        <v>0.54600139999999997</v>
      </c>
      <c r="AB86" s="62">
        <f>SUMIFS(DataGHGFAO[Livestock_MtCO2e],DataGHGFAO[ISO3],calc[[#This Row],[ISO3]])</f>
        <v>0.77310020000000002</v>
      </c>
      <c r="AC86" s="62">
        <f>SUMIFS(DataGHGFAO[AFOLU_MtCO2e],DataGHGFAO[ISO3],calc[[#This Row],[ISO3]])</f>
        <v>1.8468207999999999</v>
      </c>
    </row>
    <row r="87" spans="1:29">
      <c r="A87" t="s">
        <v>163</v>
      </c>
      <c r="B87" t="s">
        <v>164</v>
      </c>
      <c r="C87" t="str">
        <f>INDEX(SelectionMethod[],MATCH("x",SelectionMethod[Selection],0),2)</f>
        <v>FABLEBrief</v>
      </c>
      <c r="D87" t="str">
        <f>IF(calc[[#This Row],[Method]]="FABLEBrief",INDEX(Method_FABLEBrief[],MATCH("Totalkcal",Method_FABLEBrief[Criteria],0),3),IF(calc[[#This Row],[Method]]="Test",INDEX(Method_Test[],MATCH("Totalkcal",Method_Test[Criteria],0),3),""))</f>
        <v>FAO</v>
      </c>
      <c r="E87">
        <f>IF(calc[[#This Row],[Method]]="FABLEBrief",INDEX(Method_FABLEBrief[],MATCH("Totalkcal",Method_FABLEBrief[Criteria],0),2),IF(calc[[#This Row],[Method]]="Test",INDEX(Method_Test[],MATCH("Totalkcal",Method_Test[Criteria],0),2),""))</f>
        <v>3000</v>
      </c>
      <c r="F87">
        <f>IF(calc[[#This Row],[C1Source]]="FAO",SUMIFS(DataFoodConso[Total Kcal],DataFoodConso[ISO3],calc[[#This Row],[ISO3]]),"")</f>
        <v>2860</v>
      </c>
      <c r="G87" t="str">
        <f>IF(calc[[#This Row],[C1Value]]&gt;0,IF(calc[[#This Row],[C1Value]]&lt;=calc[[#This Row],[C1Threshold]],"No","Yes"),"nd")</f>
        <v>No</v>
      </c>
      <c r="H87" t="str">
        <f>IF(calc[[#This Row],[Method]]="FABLEBrief",INDEX(Method_FABLEBrief[],MATCH("RedMeatkcal",Method_FABLEBrief[Criteria],0),3),IF(calc[[#This Row],[Method]]="Test",INDEX(Method_Test[],MATCH("RedMeatkcal",Method_Test[Criteria],0),3),""))</f>
        <v>FAO</v>
      </c>
      <c r="I87">
        <f>IF(calc[[#This Row],[Method]]="FABLEBrief",INDEX(Method_FABLEBrief[],MATCH("RedMeatkcal",Method_FABLEBrief[Criteria],0),2),IF(calc[[#This Row],[Method]]="Test",INDEX(Method_Test[],MATCH("RedMeatkcal",Method_Test[Criteria],0),2),""))</f>
        <v>60</v>
      </c>
      <c r="J87">
        <f>IF(calc[[#This Row],[C2Source]]="FAO",SUMIFS(DataFoodConso[Red Meat],DataFoodConso[ISO3],calc[[#This Row],[ISO3]]),"")</f>
        <v>90</v>
      </c>
      <c r="K87" t="str">
        <f>IF(AND(calc[[#This Row],[C2Value]]&gt;0,calc[[#This Row],[C2Value]]&lt;=calc[[#This Row],[C2Threshold]]),"No","Yes")</f>
        <v>Yes</v>
      </c>
      <c r="L87" t="str">
        <f>IF(calc[[#This Row],[Method]]="FABLEBrief",INDEX(Method_FABLEBrief[],MATCH("LandRemovalPotential",Method_FABLEBrief[Criteria],0),3),IF(calc[[#This Row],[Method]]="Test",INDEX(Method_Test[],MATCH("LandRemovalPotential",Method_Test[Criteria],0),3),""))</f>
        <v>RoeNoAgri</v>
      </c>
      <c r="M87" s="3">
        <f>IF(calc[[#This Row],[Method]]="FABLEBrief",INDEX(Method_FABLEBrief[],MATCH("LandRemovalPotential",Method_FABLEBrief[Criteria],0),2),IF(calc[[#This Row],[Method]]="Test",INDEX(Method_Test[],MATCH("LandRemovalPotential",Method_Test[Criteria],0),2),""))</f>
        <v>0.19550000000000001</v>
      </c>
      <c r="N87" s="3">
        <f>IF(AND(calc[[#This Row],[C3Source]]="RoeNoAgri",calc[[#This Row],[C4Source]]="FAO"),SUMIFS(DataShLandRemPot[FAOSh_noagri],DataShLandRemPot[ISO3],calc[[#This Row],[ISO3]]),IF(AND(calc[[#This Row],[C3Source]]="RoeAgri",calc[[#This Row],[C4Source]]="FAO"),SUMIFS(DataShLandRemPot[FAOSh_withagri],DataShLandRemPot[ISO3],calc[[#This Row],[ISO3]]),IF(AND(calc[[#This Row],[C3Source]]="RoeNoAgri",calc[[#This Row],[C4Source]]="GHGI"),SUMIFS(DataShLandRemPot[GHGISh_noagri],DataShLandRemPot[ISO3],calc[[#This Row],[ISO3]]),IF(AND(calc[[#This Row],[C3Source]]="RoeAgri",calc[[#This Row],[C4Source]]="GHGI"),SUMIFS(DataShLandRemPot[GHGISh_wagri],DataShLandRemPot[ISO3],calc[[#This Row],[ISO3]]),""))))</f>
        <v>0.21512318928806362</v>
      </c>
      <c r="O87" t="str">
        <f>IF(calc[[#This Row],[C3Value]]&lt;&gt;0,IF(calc[[#This Row],[C3Value]]&gt;=calc[[#This Row],[C3Threshold]],"Yes","No"),"nd")</f>
        <v>Yes</v>
      </c>
      <c r="P87" t="str">
        <f>IF(calc[[#This Row],[Method]]="FABLEBrief",INDEX(Method_FABLEBrief[],MATCH("LULUCFnegative",Method_FABLEBrief[Criteria],0),3),IF(calc[[#This Row],[Method]]="Test",INDEX(Method_Test[],MATCH("LULUCFnegative",Method_Test[Criteria],0),3),""))</f>
        <v>FAO</v>
      </c>
      <c r="Q87" s="25">
        <f>IF(calc[[#This Row],[Method]]="FABLEBrief",INDEX(Method_FABLEBrief[],MATCH("LULUCFnegative",Method_FABLEBrief[Criteria],0),2),IF(calc[[#This Row],[Method]]="Test",INDEX(Method_Test[],MATCH("LULUCFnegative",Method_Test[Criteria],0),2),""))</f>
        <v>0</v>
      </c>
      <c r="R87" s="29">
        <f>IF(calc[[#This Row],[C4Source]]="FAO",SUMIFS(DataGHGFAO[LULUCF_MtCO2e],DataGHGFAO[ISO3],calc[[#This Row],[ISO3]]),IF(calc[[#This Row],[C4Source]]="GHGI",SUMIFS(DataGHGI[MtCO2e],DataGHGI[Sector],"Land-Use Change and Forestry",DataGHGI[ISO3],calc[[#This Row],[ISO3]]),""))</f>
        <v>4.2156100000000002E-2</v>
      </c>
      <c r="S87" t="str">
        <f>IF(calc[[#This Row],[C4Value]]&lt;&gt;0,IF(calc[[#This Row],[C4Value]]&lt;calc[[#This Row],[C4Threshold]],"Yes","No"),"nd")</f>
        <v>No</v>
      </c>
      <c r="T87" t="str">
        <f>IF(calc[[#This Row],[Method]]="FABLEBrief",INDEX(Method_FABLEBrief[],MATCH("AFOLU",Method_FABLEBrief[Criteria],0),3),IF(calc[[#This Row],[Method]]="Test",INDEX(Method_Test[],MATCH("AFOLU",Method_Test[Criteria],0),3),""))</f>
        <v>FAO</v>
      </c>
      <c r="U87" s="25">
        <f>IF(calc[[#This Row],[Method]]="FABLEBrief",INDEX(Method_FABLEBrief[],MATCH("AFOLU",Method_FABLEBrief[Criteria],0),2),IF(calc[[#This Row],[Method]]="Test",INDEX(Method_Test[],MATCH("AFOLU",Method_Test[Criteria],0),2),""))</f>
        <v>0</v>
      </c>
      <c r="V87" s="25">
        <f>IF(calc[[#This Row],[C5Source]]="FAO",SUMIFS(DataGHGFAO[AFOLU_MtCO2e],DataGHGFAO[ISO3],calc[[#This Row],[ISO3]]),IF(calc[[#This Row],[C5Source]]="GHGI",SUMIFS(DataGHGI[MtCO2e],DataGHGI[Sector],"Land-Use Change and Forestry",DataGHGI[ISO3],calc[[#This Row],[ISO3]])+SUMIFS(DataGHGI[MtCO2e],DataGHGI[Sector],"Agriculture",DataGHGI[ISO3],calc[[#This Row],[ISO3]]),""))</f>
        <v>2.1473705000000001</v>
      </c>
      <c r="W87" t="str">
        <f>IF(calc[[#This Row],[C5Value]]&lt;&gt;0,IF(calc[[#This Row],[C5Value]]&lt;calc[[#This Row],[C5Threshold]],"No","Yes"),"nd")</f>
        <v>Yes</v>
      </c>
      <c r="X87" s="60" t="str">
        <f>IF(AND(calc[[#This Row],[C1Outcome]]="NO",calc[[#This Row],[C2Outcome]]="NO"),IF(calc[[#This Row],[C3Outcome]]="YES","Profile5","Profile6"),IF(calc[[#This Row],[C3Outcome]]="No","Profile4",IF(calc[[#This Row],[C4Outcome]]="YES",IF(calc[[#This Row],[C5Outcome]]="YES","Profile1","Profile2"),"Profile3")))</f>
        <v>Profile3</v>
      </c>
      <c r="Y87" s="44" t="str">
        <f>IF(OR(calc[[#This Row],[C1Outcome]]="nd",calc[[#This Row],[C3Outcome]]="nd",calc[[#This Row],[C5Outcome]]="nd"),"",calc[[#This Row],[PROFILE_pre]])</f>
        <v>Profile3</v>
      </c>
      <c r="Z87" s="62">
        <f>SUMIFS(DataGHGFAO[LULUCF_MtCO2e],DataGHGFAO[ISO3],calc[[#This Row],[ISO3]])</f>
        <v>4.2156100000000002E-2</v>
      </c>
      <c r="AA87" s="62">
        <f>SUMIFS(DataGHGFAO[Crop_MtCO2e],DataGHGFAO[ISO3],calc[[#This Row],[ISO3]])</f>
        <v>0.28329979999999977</v>
      </c>
      <c r="AB87" s="62">
        <f>SUMIFS(DataGHGFAO[Livestock_MtCO2e],DataGHGFAO[ISO3],calc[[#This Row],[ISO3]])</f>
        <v>1.8219146000000002</v>
      </c>
      <c r="AC87" s="62">
        <f>SUMIFS(DataGHGFAO[AFOLU_MtCO2e],DataGHGFAO[ISO3],calc[[#This Row],[ISO3]])</f>
        <v>2.1473705000000001</v>
      </c>
    </row>
    <row r="88" spans="1:29">
      <c r="A88" t="s">
        <v>115</v>
      </c>
      <c r="B88" t="s">
        <v>116</v>
      </c>
      <c r="C88" t="str">
        <f>INDEX(SelectionMethod[],MATCH("x",SelectionMethod[Selection],0),2)</f>
        <v>FABLEBrief</v>
      </c>
      <c r="D88" t="str">
        <f>IF(calc[[#This Row],[Method]]="FABLEBrief",INDEX(Method_FABLEBrief[],MATCH("Totalkcal",Method_FABLEBrief[Criteria],0),3),IF(calc[[#This Row],[Method]]="Test",INDEX(Method_Test[],MATCH("Totalkcal",Method_Test[Criteria],0),3),""))</f>
        <v>FAO</v>
      </c>
      <c r="E88">
        <f>IF(calc[[#This Row],[Method]]="FABLEBrief",INDEX(Method_FABLEBrief[],MATCH("Totalkcal",Method_FABLEBrief[Criteria],0),2),IF(calc[[#This Row],[Method]]="Test",INDEX(Method_Test[],MATCH("Totalkcal",Method_Test[Criteria],0),2),""))</f>
        <v>3000</v>
      </c>
      <c r="F88">
        <f>IF(calc[[#This Row],[C1Source]]="FAO",SUMIFS(DataFoodConso[Total Kcal],DataFoodConso[ISO3],calc[[#This Row],[ISO3]]),"")</f>
        <v>3559</v>
      </c>
      <c r="G88" t="str">
        <f>IF(calc[[#This Row],[C1Value]]&gt;0,IF(calc[[#This Row],[C1Value]]&lt;=calc[[#This Row],[C1Threshold]],"No","Yes"),"nd")</f>
        <v>Yes</v>
      </c>
      <c r="H88" t="str">
        <f>IF(calc[[#This Row],[Method]]="FABLEBrief",INDEX(Method_FABLEBrief[],MATCH("RedMeatkcal",Method_FABLEBrief[Criteria],0),3),IF(calc[[#This Row],[Method]]="Test",INDEX(Method_Test[],MATCH("RedMeatkcal",Method_Test[Criteria],0),3),""))</f>
        <v>FAO</v>
      </c>
      <c r="I88">
        <f>IF(calc[[#This Row],[Method]]="FABLEBrief",INDEX(Method_FABLEBrief[],MATCH("RedMeatkcal",Method_FABLEBrief[Criteria],0),2),IF(calc[[#This Row],[Method]]="Test",INDEX(Method_Test[],MATCH("RedMeatkcal",Method_Test[Criteria],0),2),""))</f>
        <v>60</v>
      </c>
      <c r="J88">
        <f>IF(calc[[#This Row],[C2Source]]="FAO",SUMIFS(DataFoodConso[Red Meat],DataFoodConso[ISO3],calc[[#This Row],[ISO3]]),"")</f>
        <v>244</v>
      </c>
      <c r="K88" t="str">
        <f>IF(AND(calc[[#This Row],[C2Value]]&gt;0,calc[[#This Row],[C2Value]]&lt;=calc[[#This Row],[C2Threshold]]),"No","Yes")</f>
        <v>Yes</v>
      </c>
      <c r="L88" t="str">
        <f>IF(calc[[#This Row],[Method]]="FABLEBrief",INDEX(Method_FABLEBrief[],MATCH("LandRemovalPotential",Method_FABLEBrief[Criteria],0),3),IF(calc[[#This Row],[Method]]="Test",INDEX(Method_Test[],MATCH("LandRemovalPotential",Method_Test[Criteria],0),3),""))</f>
        <v>RoeNoAgri</v>
      </c>
      <c r="M88" s="3">
        <f>IF(calc[[#This Row],[Method]]="FABLEBrief",INDEX(Method_FABLEBrief[],MATCH("LandRemovalPotential",Method_FABLEBrief[Criteria],0),2),IF(calc[[#This Row],[Method]]="Test",INDEX(Method_Test[],MATCH("LandRemovalPotential",Method_Test[Criteria],0),2),""))</f>
        <v>0.19550000000000001</v>
      </c>
      <c r="N88" s="3">
        <f>IF(AND(calc[[#This Row],[C3Source]]="RoeNoAgri",calc[[#This Row],[C4Source]]="FAO"),SUMIFS(DataShLandRemPot[FAOSh_noagri],DataShLandRemPot[ISO3],calc[[#This Row],[ISO3]]),IF(AND(calc[[#This Row],[C3Source]]="RoeAgri",calc[[#This Row],[C4Source]]="FAO"),SUMIFS(DataShLandRemPot[FAOSh_withagri],DataShLandRemPot[ISO3],calc[[#This Row],[ISO3]]),IF(AND(calc[[#This Row],[C3Source]]="RoeNoAgri",calc[[#This Row],[C4Source]]="GHGI"),SUMIFS(DataShLandRemPot[GHGISh_noagri],DataShLandRemPot[ISO3],calc[[#This Row],[ISO3]]),IF(AND(calc[[#This Row],[C3Source]]="RoeAgri",calc[[#This Row],[C4Source]]="GHGI"),SUMIFS(DataShLandRemPot[GHGISh_wagri],DataShLandRemPot[ISO3],calc[[#This Row],[ISO3]]),""))))</f>
        <v>7.8892378283451262E-2</v>
      </c>
      <c r="O88" t="str">
        <f>IF(calc[[#This Row],[C3Value]]&lt;&gt;0,IF(calc[[#This Row],[C3Value]]&gt;=calc[[#This Row],[C3Threshold]],"Yes","No"),"nd")</f>
        <v>No</v>
      </c>
      <c r="P88" t="str">
        <f>IF(calc[[#This Row],[Method]]="FABLEBrief",INDEX(Method_FABLEBrief[],MATCH("LULUCFnegative",Method_FABLEBrief[Criteria],0),3),IF(calc[[#This Row],[Method]]="Test",INDEX(Method_Test[],MATCH("LULUCFnegative",Method_Test[Criteria],0),3),""))</f>
        <v>FAO</v>
      </c>
      <c r="Q88" s="25">
        <f>IF(calc[[#This Row],[Method]]="FABLEBrief",INDEX(Method_FABLEBrief[],MATCH("LULUCFnegative",Method_FABLEBrief[Criteria],0),2),IF(calc[[#This Row],[Method]]="Test",INDEX(Method_Test[],MATCH("LULUCFnegative",Method_Test[Criteria],0),2),""))</f>
        <v>0</v>
      </c>
      <c r="R88" s="29">
        <f>IF(calc[[#This Row],[C4Source]]="FAO",SUMIFS(DataGHGFAO[LULUCF_MtCO2e],DataGHGFAO[ISO3],calc[[#This Row],[ISO3]]),IF(calc[[#This Row],[C4Source]]="GHGI",SUMIFS(DataGHGI[MtCO2e],DataGHGI[Sector],"Land-Use Change and Forestry",DataGHGI[ISO3],calc[[#This Row],[ISO3]]),""))</f>
        <v>-29.4789943</v>
      </c>
      <c r="S88" t="str">
        <f>IF(calc[[#This Row],[C4Value]]&lt;&gt;0,IF(calc[[#This Row],[C4Value]]&lt;calc[[#This Row],[C4Threshold]],"Yes","No"),"nd")</f>
        <v>Yes</v>
      </c>
      <c r="T88" t="str">
        <f>IF(calc[[#This Row],[Method]]="FABLEBrief",INDEX(Method_FABLEBrief[],MATCH("AFOLU",Method_FABLEBrief[Criteria],0),3),IF(calc[[#This Row],[Method]]="Test",INDEX(Method_Test[],MATCH("AFOLU",Method_Test[Criteria],0),3),""))</f>
        <v>FAO</v>
      </c>
      <c r="U88" s="25">
        <f>IF(calc[[#This Row],[Method]]="FABLEBrief",INDEX(Method_FABLEBrief[],MATCH("AFOLU",Method_FABLEBrief[Criteria],0),2),IF(calc[[#This Row],[Method]]="Test",INDEX(Method_Test[],MATCH("AFOLU",Method_Test[Criteria],0),2),""))</f>
        <v>0</v>
      </c>
      <c r="V88" s="25">
        <f>IF(calc[[#This Row],[C5Source]]="FAO",SUMIFS(DataGHGFAO[AFOLU_MtCO2e],DataGHGFAO[ISO3],calc[[#This Row],[ISO3]]),IF(calc[[#This Row],[C5Source]]="GHGI",SUMIFS(DataGHGI[MtCO2e],DataGHGI[Sector],"Land-Use Change and Forestry",DataGHGI[ISO3],calc[[#This Row],[ISO3]])+SUMIFS(DataGHGI[MtCO2e],DataGHGI[Sector],"Agriculture",DataGHGI[ISO3],calc[[#This Row],[ISO3]]),""))</f>
        <v>30.095170500000002</v>
      </c>
      <c r="W88" t="str">
        <f>IF(calc[[#This Row],[C5Value]]&lt;&gt;0,IF(calc[[#This Row],[C5Value]]&lt;calc[[#This Row],[C5Threshold]],"No","Yes"),"nd")</f>
        <v>Yes</v>
      </c>
      <c r="X88" s="60" t="str">
        <f>IF(AND(calc[[#This Row],[C1Outcome]]="NO",calc[[#This Row],[C2Outcome]]="NO"),IF(calc[[#This Row],[C3Outcome]]="YES","Profile5","Profile6"),IF(calc[[#This Row],[C3Outcome]]="No","Profile4",IF(calc[[#This Row],[C4Outcome]]="YES",IF(calc[[#This Row],[C5Outcome]]="YES","Profile1","Profile2"),"Profile3")))</f>
        <v>Profile4</v>
      </c>
      <c r="Y88" s="44" t="str">
        <f>IF(OR(calc[[#This Row],[C1Outcome]]="nd",calc[[#This Row],[C3Outcome]]="nd",calc[[#This Row],[C5Outcome]]="nd"),"",calc[[#This Row],[PROFILE_pre]])</f>
        <v>Profile4</v>
      </c>
      <c r="Z88" s="62">
        <f>SUMIFS(DataGHGFAO[LULUCF_MtCO2e],DataGHGFAO[ISO3],calc[[#This Row],[ISO3]])</f>
        <v>-29.4789943</v>
      </c>
      <c r="AA88" s="62">
        <f>SUMIFS(DataGHGFAO[Crop_MtCO2e],DataGHGFAO[ISO3],calc[[#This Row],[ISO3]])</f>
        <v>14.628509199999996</v>
      </c>
      <c r="AB88" s="62">
        <f>SUMIFS(DataGHGFAO[Livestock_MtCO2e],DataGHGFAO[ISO3],calc[[#This Row],[ISO3]])</f>
        <v>44.945655600000002</v>
      </c>
      <c r="AC88" s="62">
        <f>SUMIFS(DataGHGFAO[AFOLU_MtCO2e],DataGHGFAO[ISO3],calc[[#This Row],[ISO3]])</f>
        <v>30.095170500000002</v>
      </c>
    </row>
    <row r="89" spans="1:29">
      <c r="A89" t="s">
        <v>361</v>
      </c>
      <c r="B89" t="s">
        <v>362</v>
      </c>
      <c r="C89" t="str">
        <f>INDEX(SelectionMethod[],MATCH("x",SelectionMethod[Selection],0),2)</f>
        <v>FABLEBrief</v>
      </c>
      <c r="D89" t="str">
        <f>IF(calc[[#This Row],[Method]]="FABLEBrief",INDEX(Method_FABLEBrief[],MATCH("Totalkcal",Method_FABLEBrief[Criteria],0),3),IF(calc[[#This Row],[Method]]="Test",INDEX(Method_Test[],MATCH("Totalkcal",Method_Test[Criteria],0),3),""))</f>
        <v>FAO</v>
      </c>
      <c r="E89">
        <f>IF(calc[[#This Row],[Method]]="FABLEBrief",INDEX(Method_FABLEBrief[],MATCH("Totalkcal",Method_FABLEBrief[Criteria],0),2),IF(calc[[#This Row],[Method]]="Test",INDEX(Method_Test[],MATCH("Totalkcal",Method_Test[Criteria],0),2),""))</f>
        <v>3000</v>
      </c>
      <c r="F89">
        <f>IF(calc[[#This Row],[C1Source]]="FAO",SUMIFS(DataFoodConso[Total Kcal],DataFoodConso[ISO3],calc[[#This Row],[ISO3]]),"")</f>
        <v>3114</v>
      </c>
      <c r="G89" t="str">
        <f>IF(calc[[#This Row],[C1Value]]&gt;0,IF(calc[[#This Row],[C1Value]]&lt;=calc[[#This Row],[C1Threshold]],"No","Yes"),"nd")</f>
        <v>Yes</v>
      </c>
      <c r="H89" t="str">
        <f>IF(calc[[#This Row],[Method]]="FABLEBrief",INDEX(Method_FABLEBrief[],MATCH("RedMeatkcal",Method_FABLEBrief[Criteria],0),3),IF(calc[[#This Row],[Method]]="Test",INDEX(Method_Test[],MATCH("RedMeatkcal",Method_Test[Criteria],0),3),""))</f>
        <v>FAO</v>
      </c>
      <c r="I89">
        <f>IF(calc[[#This Row],[Method]]="FABLEBrief",INDEX(Method_FABLEBrief[],MATCH("RedMeatkcal",Method_FABLEBrief[Criteria],0),2),IF(calc[[#This Row],[Method]]="Test",INDEX(Method_Test[],MATCH("RedMeatkcal",Method_Test[Criteria],0),2),""))</f>
        <v>60</v>
      </c>
      <c r="J89">
        <f>IF(calc[[#This Row],[C2Source]]="FAO",SUMIFS(DataFoodConso[Red Meat],DataFoodConso[ISO3],calc[[#This Row],[ISO3]]),"")</f>
        <v>19</v>
      </c>
      <c r="K89" t="str">
        <f>IF(AND(calc[[#This Row],[C2Value]]&gt;0,calc[[#This Row],[C2Value]]&lt;=calc[[#This Row],[C2Threshold]]),"No","Yes")</f>
        <v>No</v>
      </c>
      <c r="L89" t="str">
        <f>IF(calc[[#This Row],[Method]]="FABLEBrief",INDEX(Method_FABLEBrief[],MATCH("LandRemovalPotential",Method_FABLEBrief[Criteria],0),3),IF(calc[[#This Row],[Method]]="Test",INDEX(Method_Test[],MATCH("LandRemovalPotential",Method_Test[Criteria],0),3),""))</f>
        <v>RoeNoAgri</v>
      </c>
      <c r="M89" s="3">
        <f>IF(calc[[#This Row],[Method]]="FABLEBrief",INDEX(Method_FABLEBrief[],MATCH("LandRemovalPotential",Method_FABLEBrief[Criteria],0),2),IF(calc[[#This Row],[Method]]="Test",INDEX(Method_Test[],MATCH("LandRemovalPotential",Method_Test[Criteria],0),2),""))</f>
        <v>0.19550000000000001</v>
      </c>
      <c r="N89" s="3">
        <f>IF(AND(calc[[#This Row],[C3Source]]="RoeNoAgri",calc[[#This Row],[C4Source]]="FAO"),SUMIFS(DataShLandRemPot[FAOSh_noagri],DataShLandRemPot[ISO3],calc[[#This Row],[ISO3]]),IF(AND(calc[[#This Row],[C3Source]]="RoeAgri",calc[[#This Row],[C4Source]]="FAO"),SUMIFS(DataShLandRemPot[FAOSh_withagri],DataShLandRemPot[ISO3],calc[[#This Row],[ISO3]]),IF(AND(calc[[#This Row],[C3Source]]="RoeNoAgri",calc[[#This Row],[C4Source]]="GHGI"),SUMIFS(DataShLandRemPot[GHGISh_noagri],DataShLandRemPot[ISO3],calc[[#This Row],[ISO3]]),IF(AND(calc[[#This Row],[C3Source]]="RoeAgri",calc[[#This Row],[C4Source]]="GHGI"),SUMIFS(DataShLandRemPot[GHGISh_wagri],DataShLandRemPot[ISO3],calc[[#This Row],[ISO3]]),""))))</f>
        <v>1.1633881916408948</v>
      </c>
      <c r="O89" t="str">
        <f>IF(calc[[#This Row],[C3Value]]&lt;&gt;0,IF(calc[[#This Row],[C3Value]]&gt;=calc[[#This Row],[C3Threshold]],"Yes","No"),"nd")</f>
        <v>Yes</v>
      </c>
      <c r="P89" t="str">
        <f>IF(calc[[#This Row],[Method]]="FABLEBrief",INDEX(Method_FABLEBrief[],MATCH("LULUCFnegative",Method_FABLEBrief[Criteria],0),3),IF(calc[[#This Row],[Method]]="Test",INDEX(Method_Test[],MATCH("LULUCFnegative",Method_Test[Criteria],0),3),""))</f>
        <v>FAO</v>
      </c>
      <c r="Q89" s="25">
        <f>IF(calc[[#This Row],[Method]]="FABLEBrief",INDEX(Method_FABLEBrief[],MATCH("LULUCFnegative",Method_FABLEBrief[Criteria],0),2),IF(calc[[#This Row],[Method]]="Test",INDEX(Method_Test[],MATCH("LULUCFnegative",Method_Test[Criteria],0),2),""))</f>
        <v>0</v>
      </c>
      <c r="R89" s="29">
        <f>IF(calc[[#This Row],[C4Source]]="FAO",SUMIFS(DataGHGFAO[LULUCF_MtCO2e],DataGHGFAO[ISO3],calc[[#This Row],[ISO3]]),IF(calc[[#This Row],[C4Source]]="GHGI",SUMIFS(DataGHGI[MtCO2e],DataGHGI[Sector],"Land-Use Change and Forestry",DataGHGI[ISO3],calc[[#This Row],[ISO3]]),""))</f>
        <v>-24.904082500000001</v>
      </c>
      <c r="S89" t="str">
        <f>IF(calc[[#This Row],[C4Value]]&lt;&gt;0,IF(calc[[#This Row],[C4Value]]&lt;calc[[#This Row],[C4Threshold]],"Yes","No"),"nd")</f>
        <v>Yes</v>
      </c>
      <c r="T89" t="str">
        <f>IF(calc[[#This Row],[Method]]="FABLEBrief",INDEX(Method_FABLEBrief[],MATCH("AFOLU",Method_FABLEBrief[Criteria],0),3),IF(calc[[#This Row],[Method]]="Test",INDEX(Method_Test[],MATCH("AFOLU",Method_Test[Criteria],0),3),""))</f>
        <v>FAO</v>
      </c>
      <c r="U89" s="25">
        <f>IF(calc[[#This Row],[Method]]="FABLEBrief",INDEX(Method_FABLEBrief[],MATCH("AFOLU",Method_FABLEBrief[Criteria],0),2),IF(calc[[#This Row],[Method]]="Test",INDEX(Method_Test[],MATCH("AFOLU",Method_Test[Criteria],0),2),""))</f>
        <v>0</v>
      </c>
      <c r="V89" s="25">
        <f>IF(calc[[#This Row],[C5Source]]="FAO",SUMIFS(DataGHGFAO[AFOLU_MtCO2e],DataGHGFAO[ISO3],calc[[#This Row],[ISO3]]),IF(calc[[#This Row],[C5Source]]="GHGI",SUMIFS(DataGHGI[MtCO2e],DataGHGI[Sector],"Land-Use Change and Forestry",DataGHGI[ISO3],calc[[#This Row],[ISO3]])+SUMIFS(DataGHGI[MtCO2e],DataGHGI[Sector],"Agriculture",DataGHGI[ISO3],calc[[#This Row],[ISO3]]),""))</f>
        <v>-14.5537458</v>
      </c>
      <c r="W89" t="str">
        <f>IF(calc[[#This Row],[C5Value]]&lt;&gt;0,IF(calc[[#This Row],[C5Value]]&lt;calc[[#This Row],[C5Threshold]],"No","Yes"),"nd")</f>
        <v>No</v>
      </c>
      <c r="X89" s="60" t="str">
        <f>IF(AND(calc[[#This Row],[C1Outcome]]="NO",calc[[#This Row],[C2Outcome]]="NO"),IF(calc[[#This Row],[C3Outcome]]="YES","Profile5","Profile6"),IF(calc[[#This Row],[C3Outcome]]="No","Profile4",IF(calc[[#This Row],[C4Outcome]]="YES",IF(calc[[#This Row],[C5Outcome]]="YES","Profile1","Profile2"),"Profile3")))</f>
        <v>Profile2</v>
      </c>
      <c r="Y89" s="44" t="str">
        <f>IF(OR(calc[[#This Row],[C1Outcome]]="nd",calc[[#This Row],[C3Outcome]]="nd",calc[[#This Row],[C5Outcome]]="nd"),"",calc[[#This Row],[PROFILE_pre]])</f>
        <v>Profile2</v>
      </c>
      <c r="Z89" s="62">
        <f>SUMIFS(DataGHGFAO[LULUCF_MtCO2e],DataGHGFAO[ISO3],calc[[#This Row],[ISO3]])</f>
        <v>-24.904082500000001</v>
      </c>
      <c r="AA89" s="62">
        <f>SUMIFS(DataGHGFAO[Crop_MtCO2e],DataGHGFAO[ISO3],calc[[#This Row],[ISO3]])</f>
        <v>4.0116214000000001</v>
      </c>
      <c r="AB89" s="62">
        <f>SUMIFS(DataGHGFAO[Livestock_MtCO2e],DataGHGFAO[ISO3],calc[[#This Row],[ISO3]])</f>
        <v>6.3387152999999996</v>
      </c>
      <c r="AC89" s="62">
        <f>SUMIFS(DataGHGFAO[AFOLU_MtCO2e],DataGHGFAO[ISO3],calc[[#This Row],[ISO3]])</f>
        <v>-14.5537458</v>
      </c>
    </row>
    <row r="90" spans="1:29">
      <c r="A90" t="s">
        <v>434</v>
      </c>
      <c r="B90" t="s">
        <v>435</v>
      </c>
      <c r="C90" t="str">
        <f>INDEX(SelectionMethod[],MATCH("x",SelectionMethod[Selection],0),2)</f>
        <v>FABLEBrief</v>
      </c>
      <c r="D90" t="str">
        <f>IF(calc[[#This Row],[Method]]="FABLEBrief",INDEX(Method_FABLEBrief[],MATCH("Totalkcal",Method_FABLEBrief[Criteria],0),3),IF(calc[[#This Row],[Method]]="Test",INDEX(Method_Test[],MATCH("Totalkcal",Method_Test[Criteria],0),3),""))</f>
        <v>FAO</v>
      </c>
      <c r="E90">
        <f>IF(calc[[#This Row],[Method]]="FABLEBrief",INDEX(Method_FABLEBrief[],MATCH("Totalkcal",Method_FABLEBrief[Criteria],0),2),IF(calc[[#This Row],[Method]]="Test",INDEX(Method_Test[],MATCH("Totalkcal",Method_Test[Criteria],0),2),""))</f>
        <v>3000</v>
      </c>
      <c r="F90">
        <f>IF(calc[[#This Row],[C1Source]]="FAO",SUMIFS(DataFoodConso[Total Kcal],DataFoodConso[ISO3],calc[[#This Row],[ISO3]]),"")</f>
        <v>0</v>
      </c>
      <c r="G90" t="str">
        <f>IF(calc[[#This Row],[C1Value]]&gt;0,IF(calc[[#This Row],[C1Value]]&lt;=calc[[#This Row],[C1Threshold]],"No","Yes"),"nd")</f>
        <v>nd</v>
      </c>
      <c r="H90" t="str">
        <f>IF(calc[[#This Row],[Method]]="FABLEBrief",INDEX(Method_FABLEBrief[],MATCH("RedMeatkcal",Method_FABLEBrief[Criteria],0),3),IF(calc[[#This Row],[Method]]="Test",INDEX(Method_Test[],MATCH("RedMeatkcal",Method_Test[Criteria],0),3),""))</f>
        <v>FAO</v>
      </c>
      <c r="I90">
        <f>IF(calc[[#This Row],[Method]]="FABLEBrief",INDEX(Method_FABLEBrief[],MATCH("RedMeatkcal",Method_FABLEBrief[Criteria],0),2),IF(calc[[#This Row],[Method]]="Test",INDEX(Method_Test[],MATCH("RedMeatkcal",Method_Test[Criteria],0),2),""))</f>
        <v>60</v>
      </c>
      <c r="J90">
        <f>IF(calc[[#This Row],[C2Source]]="FAO",SUMIFS(DataFoodConso[Red Meat],DataFoodConso[ISO3],calc[[#This Row],[ISO3]]),"")</f>
        <v>0</v>
      </c>
      <c r="K90" t="str">
        <f>IF(AND(calc[[#This Row],[C2Value]]&gt;0,calc[[#This Row],[C2Value]]&lt;=calc[[#This Row],[C2Threshold]]),"No","Yes")</f>
        <v>Yes</v>
      </c>
      <c r="L90" t="str">
        <f>IF(calc[[#This Row],[Method]]="FABLEBrief",INDEX(Method_FABLEBrief[],MATCH("LandRemovalPotential",Method_FABLEBrief[Criteria],0),3),IF(calc[[#This Row],[Method]]="Test",INDEX(Method_Test[],MATCH("LandRemovalPotential",Method_Test[Criteria],0),3),""))</f>
        <v>RoeNoAgri</v>
      </c>
      <c r="M90" s="3">
        <f>IF(calc[[#This Row],[Method]]="FABLEBrief",INDEX(Method_FABLEBrief[],MATCH("LandRemovalPotential",Method_FABLEBrief[Criteria],0),2),IF(calc[[#This Row],[Method]]="Test",INDEX(Method_Test[],MATCH("LandRemovalPotential",Method_Test[Criteria],0),2),""))</f>
        <v>0.19550000000000001</v>
      </c>
      <c r="N90" s="3">
        <f>IF(AND(calc[[#This Row],[C3Source]]="RoeNoAgri",calc[[#This Row],[C4Source]]="FAO"),SUMIFS(DataShLandRemPot[FAOSh_noagri],DataShLandRemPot[ISO3],calc[[#This Row],[ISO3]]),IF(AND(calc[[#This Row],[C3Source]]="RoeAgri",calc[[#This Row],[C4Source]]="FAO"),SUMIFS(DataShLandRemPot[FAOSh_withagri],DataShLandRemPot[ISO3],calc[[#This Row],[ISO3]]),IF(AND(calc[[#This Row],[C3Source]]="RoeNoAgri",calc[[#This Row],[C4Source]]="GHGI"),SUMIFS(DataShLandRemPot[GHGISh_noagri],DataShLandRemPot[ISO3],calc[[#This Row],[ISO3]]),IF(AND(calc[[#This Row],[C3Source]]="RoeAgri",calc[[#This Row],[C4Source]]="GHGI"),SUMIFS(DataShLandRemPot[GHGISh_wagri],DataShLandRemPot[ISO3],calc[[#This Row],[ISO3]]),""))))</f>
        <v>0</v>
      </c>
      <c r="O90" t="str">
        <f>IF(calc[[#This Row],[C3Value]]&lt;&gt;0,IF(calc[[#This Row],[C3Value]]&gt;=calc[[#This Row],[C3Threshold]],"Yes","No"),"nd")</f>
        <v>nd</v>
      </c>
      <c r="P90" t="str">
        <f>IF(calc[[#This Row],[Method]]="FABLEBrief",INDEX(Method_FABLEBrief[],MATCH("LULUCFnegative",Method_FABLEBrief[Criteria],0),3),IF(calc[[#This Row],[Method]]="Test",INDEX(Method_Test[],MATCH("LULUCFnegative",Method_Test[Criteria],0),3),""))</f>
        <v>FAO</v>
      </c>
      <c r="Q90" s="25">
        <f>IF(calc[[#This Row],[Method]]="FABLEBrief",INDEX(Method_FABLEBrief[],MATCH("LULUCFnegative",Method_FABLEBrief[Criteria],0),2),IF(calc[[#This Row],[Method]]="Test",INDEX(Method_Test[],MATCH("LULUCFnegative",Method_Test[Criteria],0),2),""))</f>
        <v>0</v>
      </c>
      <c r="R90" s="29">
        <f>IF(calc[[#This Row],[C4Source]]="FAO",SUMIFS(DataGHGFAO[LULUCF_MtCO2e],DataGHGFAO[ISO3],calc[[#This Row],[ISO3]]),IF(calc[[#This Row],[C4Source]]="GHGI",SUMIFS(DataGHGI[MtCO2e],DataGHGI[Sector],"Land-Use Change and Forestry",DataGHGI[ISO3],calc[[#This Row],[ISO3]]),""))</f>
        <v>0</v>
      </c>
      <c r="S90" t="str">
        <f>IF(calc[[#This Row],[C4Value]]&lt;&gt;0,IF(calc[[#This Row],[C4Value]]&lt;calc[[#This Row],[C4Threshold]],"Yes","No"),"nd")</f>
        <v>nd</v>
      </c>
      <c r="T90" t="str">
        <f>IF(calc[[#This Row],[Method]]="FABLEBrief",INDEX(Method_FABLEBrief[],MATCH("AFOLU",Method_FABLEBrief[Criteria],0),3),IF(calc[[#This Row],[Method]]="Test",INDEX(Method_Test[],MATCH("AFOLU",Method_Test[Criteria],0),3),""))</f>
        <v>FAO</v>
      </c>
      <c r="U90" s="25">
        <f>IF(calc[[#This Row],[Method]]="FABLEBrief",INDEX(Method_FABLEBrief[],MATCH("AFOLU",Method_FABLEBrief[Criteria],0),2),IF(calc[[#This Row],[Method]]="Test",INDEX(Method_Test[],MATCH("AFOLU",Method_Test[Criteria],0),2),""))</f>
        <v>0</v>
      </c>
      <c r="V90" s="25">
        <f>IF(calc[[#This Row],[C5Source]]="FAO",SUMIFS(DataGHGFAO[AFOLU_MtCO2e],DataGHGFAO[ISO3],calc[[#This Row],[ISO3]]),IF(calc[[#This Row],[C5Source]]="GHGI",SUMIFS(DataGHGI[MtCO2e],DataGHGI[Sector],"Land-Use Change and Forestry",DataGHGI[ISO3],calc[[#This Row],[ISO3]])+SUMIFS(DataGHGI[MtCO2e],DataGHGI[Sector],"Agriculture",DataGHGI[ISO3],calc[[#This Row],[ISO3]]),""))</f>
        <v>0</v>
      </c>
      <c r="W90" t="str">
        <f>IF(calc[[#This Row],[C5Value]]&lt;&gt;0,IF(calc[[#This Row],[C5Value]]&lt;calc[[#This Row],[C5Threshold]],"No","Yes"),"nd")</f>
        <v>nd</v>
      </c>
      <c r="X90" s="60" t="str">
        <f>IF(AND(calc[[#This Row],[C1Outcome]]="NO",calc[[#This Row],[C2Outcome]]="NO"),IF(calc[[#This Row],[C3Outcome]]="YES","Profile5","Profile6"),IF(calc[[#This Row],[C3Outcome]]="No","Profile4",IF(calc[[#This Row],[C4Outcome]]="YES",IF(calc[[#This Row],[C5Outcome]]="YES","Profile1","Profile2"),"Profile3")))</f>
        <v>Profile3</v>
      </c>
      <c r="Y90" s="44" t="str">
        <f>IF(OR(calc[[#This Row],[C1Outcome]]="nd",calc[[#This Row],[C3Outcome]]="nd",calc[[#This Row],[C5Outcome]]="nd"),"",calc[[#This Row],[PROFILE_pre]])</f>
        <v/>
      </c>
      <c r="Z90" s="62">
        <f>SUMIFS(DataGHGFAO[LULUCF_MtCO2e],DataGHGFAO[ISO3],calc[[#This Row],[ISO3]])</f>
        <v>0</v>
      </c>
      <c r="AA90" s="62">
        <f>SUMIFS(DataGHGFAO[Crop_MtCO2e],DataGHGFAO[ISO3],calc[[#This Row],[ISO3]])</f>
        <v>0</v>
      </c>
      <c r="AB90" s="62">
        <f>SUMIFS(DataGHGFAO[Livestock_MtCO2e],DataGHGFAO[ISO3],calc[[#This Row],[ISO3]])</f>
        <v>0</v>
      </c>
      <c r="AC90" s="62">
        <f>SUMIFS(DataGHGFAO[AFOLU_MtCO2e],DataGHGFAO[ISO3],calc[[#This Row],[ISO3]])</f>
        <v>0</v>
      </c>
    </row>
    <row r="91" spans="1:29">
      <c r="A91" t="s">
        <v>121</v>
      </c>
      <c r="B91" t="s">
        <v>122</v>
      </c>
      <c r="C91" t="str">
        <f>INDEX(SelectionMethod[],MATCH("x",SelectionMethod[Selection],0),2)</f>
        <v>FABLEBrief</v>
      </c>
      <c r="D91" t="str">
        <f>IF(calc[[#This Row],[Method]]="FABLEBrief",INDEX(Method_FABLEBrief[],MATCH("Totalkcal",Method_FABLEBrief[Criteria],0),3),IF(calc[[#This Row],[Method]]="Test",INDEX(Method_Test[],MATCH("Totalkcal",Method_Test[Criteria],0),3),""))</f>
        <v>FAO</v>
      </c>
      <c r="E91">
        <f>IF(calc[[#This Row],[Method]]="FABLEBrief",INDEX(Method_FABLEBrief[],MATCH("Totalkcal",Method_FABLEBrief[Criteria],0),2),IF(calc[[#This Row],[Method]]="Test",INDEX(Method_Test[],MATCH("Totalkcal",Method_Test[Criteria],0),2),""))</f>
        <v>3000</v>
      </c>
      <c r="F91">
        <f>IF(calc[[#This Row],[C1Source]]="FAO",SUMIFS(DataFoodConso[Total Kcal],DataFoodConso[ISO3],calc[[#This Row],[ISO3]]),"")</f>
        <v>3396</v>
      </c>
      <c r="G91" t="str">
        <f>IF(calc[[#This Row],[C1Value]]&gt;0,IF(calc[[#This Row],[C1Value]]&lt;=calc[[#This Row],[C1Threshold]],"No","Yes"),"nd")</f>
        <v>Yes</v>
      </c>
      <c r="H91" t="str">
        <f>IF(calc[[#This Row],[Method]]="FABLEBrief",INDEX(Method_FABLEBrief[],MATCH("RedMeatkcal",Method_FABLEBrief[Criteria],0),3),IF(calc[[#This Row],[Method]]="Test",INDEX(Method_Test[],MATCH("RedMeatkcal",Method_Test[Criteria],0),3),""))</f>
        <v>FAO</v>
      </c>
      <c r="I91">
        <f>IF(calc[[#This Row],[Method]]="FABLEBrief",INDEX(Method_FABLEBrief[],MATCH("RedMeatkcal",Method_FABLEBrief[Criteria],0),2),IF(calc[[#This Row],[Method]]="Test",INDEX(Method_Test[],MATCH("RedMeatkcal",Method_Test[Criteria],0),2),""))</f>
        <v>60</v>
      </c>
      <c r="J91">
        <f>IF(calc[[#This Row],[C2Source]]="FAO",SUMIFS(DataFoodConso[Red Meat],DataFoodConso[ISO3],calc[[#This Row],[ISO3]]),"")</f>
        <v>211</v>
      </c>
      <c r="K91" t="str">
        <f>IF(AND(calc[[#This Row],[C2Value]]&gt;0,calc[[#This Row],[C2Value]]&lt;=calc[[#This Row],[C2Threshold]]),"No","Yes")</f>
        <v>Yes</v>
      </c>
      <c r="L91" t="str">
        <f>IF(calc[[#This Row],[Method]]="FABLEBrief",INDEX(Method_FABLEBrief[],MATCH("LandRemovalPotential",Method_FABLEBrief[Criteria],0),3),IF(calc[[#This Row],[Method]]="Test",INDEX(Method_Test[],MATCH("LandRemovalPotential",Method_Test[Criteria],0),3),""))</f>
        <v>RoeNoAgri</v>
      </c>
      <c r="M91" s="3">
        <f>IF(calc[[#This Row],[Method]]="FABLEBrief",INDEX(Method_FABLEBrief[],MATCH("LandRemovalPotential",Method_FABLEBrief[Criteria],0),2),IF(calc[[#This Row],[Method]]="Test",INDEX(Method_Test[],MATCH("LandRemovalPotential",Method_Test[Criteria],0),2),""))</f>
        <v>0.19550000000000001</v>
      </c>
      <c r="N91" s="3">
        <f>IF(AND(calc[[#This Row],[C3Source]]="RoeNoAgri",calc[[#This Row],[C4Source]]="FAO"),SUMIFS(DataShLandRemPot[FAOSh_noagri],DataShLandRemPot[ISO3],calc[[#This Row],[ISO3]]),IF(AND(calc[[#This Row],[C3Source]]="RoeAgri",calc[[#This Row],[C4Source]]="FAO"),SUMIFS(DataShLandRemPot[FAOSh_withagri],DataShLandRemPot[ISO3],calc[[#This Row],[ISO3]]),IF(AND(calc[[#This Row],[C3Source]]="RoeNoAgri",calc[[#This Row],[C4Source]]="GHGI"),SUMIFS(DataShLandRemPot[GHGISh_noagri],DataShLandRemPot[ISO3],calc[[#This Row],[ISO3]]),IF(AND(calc[[#This Row],[C3Source]]="RoeAgri",calc[[#This Row],[C4Source]]="GHGI"),SUMIFS(DataShLandRemPot[GHGISh_wagri],DataShLandRemPot[ISO3],calc[[#This Row],[ISO3]]),""))))</f>
        <v>6.0413560670882813E-2</v>
      </c>
      <c r="O91" t="str">
        <f>IF(calc[[#This Row],[C3Value]]&lt;&gt;0,IF(calc[[#This Row],[C3Value]]&gt;=calc[[#This Row],[C3Threshold]],"Yes","No"),"nd")</f>
        <v>No</v>
      </c>
      <c r="P91" t="str">
        <f>IF(calc[[#This Row],[Method]]="FABLEBrief",INDEX(Method_FABLEBrief[],MATCH("LULUCFnegative",Method_FABLEBrief[Criteria],0),3),IF(calc[[#This Row],[Method]]="Test",INDEX(Method_Test[],MATCH("LULUCFnegative",Method_Test[Criteria],0),3),""))</f>
        <v>FAO</v>
      </c>
      <c r="Q91" s="25">
        <f>IF(calc[[#This Row],[Method]]="FABLEBrief",INDEX(Method_FABLEBrief[],MATCH("LULUCFnegative",Method_FABLEBrief[Criteria],0),2),IF(calc[[#This Row],[Method]]="Test",INDEX(Method_Test[],MATCH("LULUCFnegative",Method_Test[Criteria],0),2),""))</f>
        <v>0</v>
      </c>
      <c r="R91" s="29">
        <f>IF(calc[[#This Row],[C4Source]]="FAO",SUMIFS(DataGHGFAO[LULUCF_MtCO2e],DataGHGFAO[ISO3],calc[[#This Row],[ISO3]]),IF(calc[[#This Row],[C4Source]]="GHGI",SUMIFS(DataGHGI[MtCO2e],DataGHGI[Sector],"Land-Use Change and Forestry",DataGHGI[ISO3],calc[[#This Row],[ISO3]]),""))</f>
        <v>1.4028016000000001</v>
      </c>
      <c r="S91" t="str">
        <f>IF(calc[[#This Row],[C4Value]]&lt;&gt;0,IF(calc[[#This Row],[C4Value]]&lt;calc[[#This Row],[C4Threshold]],"Yes","No"),"nd")</f>
        <v>No</v>
      </c>
      <c r="T91" t="str">
        <f>IF(calc[[#This Row],[Method]]="FABLEBrief",INDEX(Method_FABLEBrief[],MATCH("AFOLU",Method_FABLEBrief[Criteria],0),3),IF(calc[[#This Row],[Method]]="Test",INDEX(Method_Test[],MATCH("AFOLU",Method_Test[Criteria],0),3),""))</f>
        <v>FAO</v>
      </c>
      <c r="U91" s="25">
        <f>IF(calc[[#This Row],[Method]]="FABLEBrief",INDEX(Method_FABLEBrief[],MATCH("AFOLU",Method_FABLEBrief[Criteria],0),2),IF(calc[[#This Row],[Method]]="Test",INDEX(Method_Test[],MATCH("AFOLU",Method_Test[Criteria],0),2),""))</f>
        <v>0</v>
      </c>
      <c r="V91" s="25">
        <f>IF(calc[[#This Row],[C5Source]]="FAO",SUMIFS(DataGHGFAO[AFOLU_MtCO2e],DataGHGFAO[ISO3],calc[[#This Row],[ISO3]]),IF(calc[[#This Row],[C5Source]]="GHGI",SUMIFS(DataGHGI[MtCO2e],DataGHGI[Sector],"Land-Use Change and Forestry",DataGHGI[ISO3],calc[[#This Row],[ISO3]])+SUMIFS(DataGHGI[MtCO2e],DataGHGI[Sector],"Agriculture",DataGHGI[ISO3],calc[[#This Row],[ISO3]]),""))</f>
        <v>8.6371555000000004</v>
      </c>
      <c r="W91" t="str">
        <f>IF(calc[[#This Row],[C5Value]]&lt;&gt;0,IF(calc[[#This Row],[C5Value]]&lt;calc[[#This Row],[C5Threshold]],"No","Yes"),"nd")</f>
        <v>Yes</v>
      </c>
      <c r="X91" s="60" t="str">
        <f>IF(AND(calc[[#This Row],[C1Outcome]]="NO",calc[[#This Row],[C2Outcome]]="NO"),IF(calc[[#This Row],[C3Outcome]]="YES","Profile5","Profile6"),IF(calc[[#This Row],[C3Outcome]]="No","Profile4",IF(calc[[#This Row],[C4Outcome]]="YES",IF(calc[[#This Row],[C5Outcome]]="YES","Profile1","Profile2"),"Profile3")))</f>
        <v>Profile4</v>
      </c>
      <c r="Y91" s="44" t="str">
        <f>IF(OR(calc[[#This Row],[C1Outcome]]="nd",calc[[#This Row],[C3Outcome]]="nd",calc[[#This Row],[C5Outcome]]="nd"),"",calc[[#This Row],[PROFILE_pre]])</f>
        <v>Profile4</v>
      </c>
      <c r="Z91" s="62">
        <f>SUMIFS(DataGHGFAO[LULUCF_MtCO2e],DataGHGFAO[ISO3],calc[[#This Row],[ISO3]])</f>
        <v>1.4028016000000001</v>
      </c>
      <c r="AA91" s="62">
        <f>SUMIFS(DataGHGFAO[Crop_MtCO2e],DataGHGFAO[ISO3],calc[[#This Row],[ISO3]])</f>
        <v>1.7420388999999998</v>
      </c>
      <c r="AB91" s="62">
        <f>SUMIFS(DataGHGFAO[Livestock_MtCO2e],DataGHGFAO[ISO3],calc[[#This Row],[ISO3]])</f>
        <v>5.4923150000000005</v>
      </c>
      <c r="AC91" s="62">
        <f>SUMIFS(DataGHGFAO[AFOLU_MtCO2e],DataGHGFAO[ISO3],calc[[#This Row],[ISO3]])</f>
        <v>8.6371555000000004</v>
      </c>
    </row>
    <row r="92" spans="1:29">
      <c r="A92" t="s">
        <v>436</v>
      </c>
      <c r="B92" t="s">
        <v>437</v>
      </c>
      <c r="C92" t="str">
        <f>INDEX(SelectionMethod[],MATCH("x",SelectionMethod[Selection],0),2)</f>
        <v>FABLEBrief</v>
      </c>
      <c r="D92" t="str">
        <f>IF(calc[[#This Row],[Method]]="FABLEBrief",INDEX(Method_FABLEBrief[],MATCH("Totalkcal",Method_FABLEBrief[Criteria],0),3),IF(calc[[#This Row],[Method]]="Test",INDEX(Method_Test[],MATCH("Totalkcal",Method_Test[Criteria],0),3),""))</f>
        <v>FAO</v>
      </c>
      <c r="E92">
        <f>IF(calc[[#This Row],[Method]]="FABLEBrief",INDEX(Method_FABLEBrief[],MATCH("Totalkcal",Method_FABLEBrief[Criteria],0),2),IF(calc[[#This Row],[Method]]="Test",INDEX(Method_Test[],MATCH("Totalkcal",Method_Test[Criteria],0),2),""))</f>
        <v>3000</v>
      </c>
      <c r="F92">
        <f>IF(calc[[#This Row],[C1Source]]="FAO",SUMIFS(DataFoodConso[Total Kcal],DataFoodConso[ISO3],calc[[#This Row],[ISO3]]),"")</f>
        <v>0</v>
      </c>
      <c r="G92" t="str">
        <f>IF(calc[[#This Row],[C1Value]]&gt;0,IF(calc[[#This Row],[C1Value]]&lt;=calc[[#This Row],[C1Threshold]],"No","Yes"),"nd")</f>
        <v>nd</v>
      </c>
      <c r="H92" t="str">
        <f>IF(calc[[#This Row],[Method]]="FABLEBrief",INDEX(Method_FABLEBrief[],MATCH("RedMeatkcal",Method_FABLEBrief[Criteria],0),3),IF(calc[[#This Row],[Method]]="Test",INDEX(Method_Test[],MATCH("RedMeatkcal",Method_Test[Criteria],0),3),""))</f>
        <v>FAO</v>
      </c>
      <c r="I92">
        <f>IF(calc[[#This Row],[Method]]="FABLEBrief",INDEX(Method_FABLEBrief[],MATCH("RedMeatkcal",Method_FABLEBrief[Criteria],0),2),IF(calc[[#This Row],[Method]]="Test",INDEX(Method_Test[],MATCH("RedMeatkcal",Method_Test[Criteria],0),2),""))</f>
        <v>60</v>
      </c>
      <c r="J92">
        <f>IF(calc[[#This Row],[C2Source]]="FAO",SUMIFS(DataFoodConso[Red Meat],DataFoodConso[ISO3],calc[[#This Row],[ISO3]]),"")</f>
        <v>0</v>
      </c>
      <c r="K92" t="str">
        <f>IF(AND(calc[[#This Row],[C2Value]]&gt;0,calc[[#This Row],[C2Value]]&lt;=calc[[#This Row],[C2Threshold]]),"No","Yes")</f>
        <v>Yes</v>
      </c>
      <c r="L92" t="str">
        <f>IF(calc[[#This Row],[Method]]="FABLEBrief",INDEX(Method_FABLEBrief[],MATCH("LandRemovalPotential",Method_FABLEBrief[Criteria],0),3),IF(calc[[#This Row],[Method]]="Test",INDEX(Method_Test[],MATCH("LandRemovalPotential",Method_Test[Criteria],0),3),""))</f>
        <v>RoeNoAgri</v>
      </c>
      <c r="M92" s="3">
        <f>IF(calc[[#This Row],[Method]]="FABLEBrief",INDEX(Method_FABLEBrief[],MATCH("LandRemovalPotential",Method_FABLEBrief[Criteria],0),2),IF(calc[[#This Row],[Method]]="Test",INDEX(Method_Test[],MATCH("LandRemovalPotential",Method_Test[Criteria],0),2),""))</f>
        <v>0.19550000000000001</v>
      </c>
      <c r="N92" s="3">
        <f>IF(AND(calc[[#This Row],[C3Source]]="RoeNoAgri",calc[[#This Row],[C4Source]]="FAO"),SUMIFS(DataShLandRemPot[FAOSh_noagri],DataShLandRemPot[ISO3],calc[[#This Row],[ISO3]]),IF(AND(calc[[#This Row],[C3Source]]="RoeAgri",calc[[#This Row],[C4Source]]="FAO"),SUMIFS(DataShLandRemPot[FAOSh_withagri],DataShLandRemPot[ISO3],calc[[#This Row],[ISO3]]),IF(AND(calc[[#This Row],[C3Source]]="RoeNoAgri",calc[[#This Row],[C4Source]]="GHGI"),SUMIFS(DataShLandRemPot[GHGISh_noagri],DataShLandRemPot[ISO3],calc[[#This Row],[ISO3]]),IF(AND(calc[[#This Row],[C3Source]]="RoeAgri",calc[[#This Row],[C4Source]]="GHGI"),SUMIFS(DataShLandRemPot[GHGISh_wagri],DataShLandRemPot[ISO3],calc[[#This Row],[ISO3]]),""))))</f>
        <v>0</v>
      </c>
      <c r="O92" t="str">
        <f>IF(calc[[#This Row],[C3Value]]&lt;&gt;0,IF(calc[[#This Row],[C3Value]]&gt;=calc[[#This Row],[C3Threshold]],"Yes","No"),"nd")</f>
        <v>nd</v>
      </c>
      <c r="P92" t="str">
        <f>IF(calc[[#This Row],[Method]]="FABLEBrief",INDEX(Method_FABLEBrief[],MATCH("LULUCFnegative",Method_FABLEBrief[Criteria],0),3),IF(calc[[#This Row],[Method]]="Test",INDEX(Method_Test[],MATCH("LULUCFnegative",Method_Test[Criteria],0),3),""))</f>
        <v>FAO</v>
      </c>
      <c r="Q92" s="25">
        <f>IF(calc[[#This Row],[Method]]="FABLEBrief",INDEX(Method_FABLEBrief[],MATCH("LULUCFnegative",Method_FABLEBrief[Criteria],0),2),IF(calc[[#This Row],[Method]]="Test",INDEX(Method_Test[],MATCH("LULUCFnegative",Method_Test[Criteria],0),2),""))</f>
        <v>0</v>
      </c>
      <c r="R92" s="29">
        <f>IF(calc[[#This Row],[C4Source]]="FAO",SUMIFS(DataGHGFAO[LULUCF_MtCO2e],DataGHGFAO[ISO3],calc[[#This Row],[ISO3]]),IF(calc[[#This Row],[C4Source]]="GHGI",SUMIFS(DataGHGI[MtCO2e],DataGHGI[Sector],"Land-Use Change and Forestry",DataGHGI[ISO3],calc[[#This Row],[ISO3]]),""))</f>
        <v>0</v>
      </c>
      <c r="S92" t="str">
        <f>IF(calc[[#This Row],[C4Value]]&lt;&gt;0,IF(calc[[#This Row],[C4Value]]&lt;calc[[#This Row],[C4Threshold]],"Yes","No"),"nd")</f>
        <v>nd</v>
      </c>
      <c r="T92" t="str">
        <f>IF(calc[[#This Row],[Method]]="FABLEBrief",INDEX(Method_FABLEBrief[],MATCH("AFOLU",Method_FABLEBrief[Criteria],0),3),IF(calc[[#This Row],[Method]]="Test",INDEX(Method_Test[],MATCH("AFOLU",Method_Test[Criteria],0),3),""))</f>
        <v>FAO</v>
      </c>
      <c r="U92" s="25">
        <f>IF(calc[[#This Row],[Method]]="FABLEBrief",INDEX(Method_FABLEBrief[],MATCH("AFOLU",Method_FABLEBrief[Criteria],0),2),IF(calc[[#This Row],[Method]]="Test",INDEX(Method_Test[],MATCH("AFOLU",Method_Test[Criteria],0),2),""))</f>
        <v>0</v>
      </c>
      <c r="V92" s="25">
        <f>IF(calc[[#This Row],[C5Source]]="FAO",SUMIFS(DataGHGFAO[AFOLU_MtCO2e],DataGHGFAO[ISO3],calc[[#This Row],[ISO3]]),IF(calc[[#This Row],[C5Source]]="GHGI",SUMIFS(DataGHGI[MtCO2e],DataGHGI[Sector],"Land-Use Change and Forestry",DataGHGI[ISO3],calc[[#This Row],[ISO3]])+SUMIFS(DataGHGI[MtCO2e],DataGHGI[Sector],"Agriculture",DataGHGI[ISO3],calc[[#This Row],[ISO3]]),""))</f>
        <v>0</v>
      </c>
      <c r="W92" t="str">
        <f>IF(calc[[#This Row],[C5Value]]&lt;&gt;0,IF(calc[[#This Row],[C5Value]]&lt;calc[[#This Row],[C5Threshold]],"No","Yes"),"nd")</f>
        <v>nd</v>
      </c>
      <c r="X92" s="60" t="str">
        <f>IF(AND(calc[[#This Row],[C1Outcome]]="NO",calc[[#This Row],[C2Outcome]]="NO"),IF(calc[[#This Row],[C3Outcome]]="YES","Profile5","Profile6"),IF(calc[[#This Row],[C3Outcome]]="No","Profile4",IF(calc[[#This Row],[C4Outcome]]="YES",IF(calc[[#This Row],[C5Outcome]]="YES","Profile1","Profile2"),"Profile3")))</f>
        <v>Profile3</v>
      </c>
      <c r="Y92" s="44" t="str">
        <f>IF(OR(calc[[#This Row],[C1Outcome]]="nd",calc[[#This Row],[C3Outcome]]="nd",calc[[#This Row],[C5Outcome]]="nd"),"",calc[[#This Row],[PROFILE_pre]])</f>
        <v/>
      </c>
      <c r="Z92" s="62">
        <f>SUMIFS(DataGHGFAO[LULUCF_MtCO2e],DataGHGFAO[ISO3],calc[[#This Row],[ISO3]])</f>
        <v>0</v>
      </c>
      <c r="AA92" s="62">
        <f>SUMIFS(DataGHGFAO[Crop_MtCO2e],DataGHGFAO[ISO3],calc[[#This Row],[ISO3]])</f>
        <v>0</v>
      </c>
      <c r="AB92" s="62">
        <f>SUMIFS(DataGHGFAO[Livestock_MtCO2e],DataGHGFAO[ISO3],calc[[#This Row],[ISO3]])</f>
        <v>0</v>
      </c>
      <c r="AC92" s="62">
        <f>SUMIFS(DataGHGFAO[AFOLU_MtCO2e],DataGHGFAO[ISO3],calc[[#This Row],[ISO3]])</f>
        <v>0</v>
      </c>
    </row>
    <row r="93" spans="1:29">
      <c r="A93" t="s">
        <v>27</v>
      </c>
      <c r="B93" t="s">
        <v>28</v>
      </c>
      <c r="C93" t="str">
        <f>INDEX(SelectionMethod[],MATCH("x",SelectionMethod[Selection],0),2)</f>
        <v>FABLEBrief</v>
      </c>
      <c r="D93" t="str">
        <f>IF(calc[[#This Row],[Method]]="FABLEBrief",INDEX(Method_FABLEBrief[],MATCH("Totalkcal",Method_FABLEBrief[Criteria],0),3),IF(calc[[#This Row],[Method]]="Test",INDEX(Method_Test[],MATCH("Totalkcal",Method_Test[Criteria],0),3),""))</f>
        <v>FAO</v>
      </c>
      <c r="E93">
        <f>IF(calc[[#This Row],[Method]]="FABLEBrief",INDEX(Method_FABLEBrief[],MATCH("Totalkcal",Method_FABLEBrief[Criteria],0),2),IF(calc[[#This Row],[Method]]="Test",INDEX(Method_Test[],MATCH("Totalkcal",Method_Test[Criteria],0),2),""))</f>
        <v>3000</v>
      </c>
      <c r="F93">
        <f>IF(calc[[#This Row],[C1Source]]="FAO",SUMIFS(DataFoodConso[Total Kcal],DataFoodConso[ISO3],calc[[#This Row],[ISO3]]),"")</f>
        <v>2479</v>
      </c>
      <c r="G93" t="str">
        <f>IF(calc[[#This Row],[C1Value]]&gt;0,IF(calc[[#This Row],[C1Value]]&lt;=calc[[#This Row],[C1Threshold]],"No","Yes"),"nd")</f>
        <v>No</v>
      </c>
      <c r="H93" t="str">
        <f>IF(calc[[#This Row],[Method]]="FABLEBrief",INDEX(Method_FABLEBrief[],MATCH("RedMeatkcal",Method_FABLEBrief[Criteria],0),3),IF(calc[[#This Row],[Method]]="Test",INDEX(Method_Test[],MATCH("RedMeatkcal",Method_Test[Criteria],0),3),""))</f>
        <v>FAO</v>
      </c>
      <c r="I93">
        <f>IF(calc[[#This Row],[Method]]="FABLEBrief",INDEX(Method_FABLEBrief[],MATCH("RedMeatkcal",Method_FABLEBrief[Criteria],0),2),IF(calc[[#This Row],[Method]]="Test",INDEX(Method_Test[],MATCH("RedMeatkcal",Method_Test[Criteria],0),2),""))</f>
        <v>60</v>
      </c>
      <c r="J93">
        <f>IF(calc[[#This Row],[C2Source]]="FAO",SUMIFS(DataFoodConso[Red Meat],DataFoodConso[ISO3],calc[[#This Row],[ISO3]]),"")</f>
        <v>96</v>
      </c>
      <c r="K93" t="str">
        <f>IF(AND(calc[[#This Row],[C2Value]]&gt;0,calc[[#This Row],[C2Value]]&lt;=calc[[#This Row],[C2Threshold]]),"No","Yes")</f>
        <v>Yes</v>
      </c>
      <c r="L93" t="str">
        <f>IF(calc[[#This Row],[Method]]="FABLEBrief",INDEX(Method_FABLEBrief[],MATCH("LandRemovalPotential",Method_FABLEBrief[Criteria],0),3),IF(calc[[#This Row],[Method]]="Test",INDEX(Method_Test[],MATCH("LandRemovalPotential",Method_Test[Criteria],0),3),""))</f>
        <v>RoeNoAgri</v>
      </c>
      <c r="M93" s="3">
        <f>IF(calc[[#This Row],[Method]]="FABLEBrief",INDEX(Method_FABLEBrief[],MATCH("LandRemovalPotential",Method_FABLEBrief[Criteria],0),2),IF(calc[[#This Row],[Method]]="Test",INDEX(Method_Test[],MATCH("LandRemovalPotential",Method_Test[Criteria],0),2),""))</f>
        <v>0.19550000000000001</v>
      </c>
      <c r="N93" s="3">
        <f>IF(AND(calc[[#This Row],[C3Source]]="RoeNoAgri",calc[[#This Row],[C4Source]]="FAO"),SUMIFS(DataShLandRemPot[FAOSh_noagri],DataShLandRemPot[ISO3],calc[[#This Row],[ISO3]]),IF(AND(calc[[#This Row],[C3Source]]="RoeAgri",calc[[#This Row],[C4Source]]="FAO"),SUMIFS(DataShLandRemPot[FAOSh_withagri],DataShLandRemPot[ISO3],calc[[#This Row],[ISO3]]),IF(AND(calc[[#This Row],[C3Source]]="RoeNoAgri",calc[[#This Row],[C4Source]]="GHGI"),SUMIFS(DataShLandRemPot[GHGISh_noagri],DataShLandRemPot[ISO3],calc[[#This Row],[ISO3]]),IF(AND(calc[[#This Row],[C3Source]]="RoeAgri",calc[[#This Row],[C4Source]]="GHGI"),SUMIFS(DataShLandRemPot[GHGISh_wagri],DataShLandRemPot[ISO3],calc[[#This Row],[ISO3]]),""))))</f>
        <v>1.5771075676891327E-2</v>
      </c>
      <c r="O93" t="str">
        <f>IF(calc[[#This Row],[C3Value]]&lt;&gt;0,IF(calc[[#This Row],[C3Value]]&gt;=calc[[#This Row],[C3Threshold]],"Yes","No"),"nd")</f>
        <v>No</v>
      </c>
      <c r="P93" t="str">
        <f>IF(calc[[#This Row],[Method]]="FABLEBrief",INDEX(Method_FABLEBrief[],MATCH("LULUCFnegative",Method_FABLEBrief[Criteria],0),3),IF(calc[[#This Row],[Method]]="Test",INDEX(Method_Test[],MATCH("LULUCFnegative",Method_Test[Criteria],0),3),""))</f>
        <v>FAO</v>
      </c>
      <c r="Q93" s="25">
        <f>IF(calc[[#This Row],[Method]]="FABLEBrief",INDEX(Method_FABLEBrief[],MATCH("LULUCFnegative",Method_FABLEBrief[Criteria],0),2),IF(calc[[#This Row],[Method]]="Test",INDEX(Method_Test[],MATCH("LULUCFnegative",Method_Test[Criteria],0),2),""))</f>
        <v>0</v>
      </c>
      <c r="R93" s="29">
        <f>IF(calc[[#This Row],[C4Source]]="FAO",SUMIFS(DataGHGFAO[LULUCF_MtCO2e],DataGHGFAO[ISO3],calc[[#This Row],[ISO3]]),IF(calc[[#This Row],[C4Source]]="GHGI",SUMIFS(DataGHGI[MtCO2e],DataGHGI[Sector],"Land-Use Change and Forestry",DataGHGI[ISO3],calc[[#This Row],[ISO3]]),""))</f>
        <v>0</v>
      </c>
      <c r="S93" t="str">
        <f>IF(calc[[#This Row],[C4Value]]&lt;&gt;0,IF(calc[[#This Row],[C4Value]]&lt;calc[[#This Row],[C4Threshold]],"Yes","No"),"nd")</f>
        <v>nd</v>
      </c>
      <c r="T93" t="str">
        <f>IF(calc[[#This Row],[Method]]="FABLEBrief",INDEX(Method_FABLEBrief[],MATCH("AFOLU",Method_FABLEBrief[Criteria],0),3),IF(calc[[#This Row],[Method]]="Test",INDEX(Method_Test[],MATCH("AFOLU",Method_Test[Criteria],0),3),""))</f>
        <v>FAO</v>
      </c>
      <c r="U93" s="25">
        <f>IF(calc[[#This Row],[Method]]="FABLEBrief",INDEX(Method_FABLEBrief[],MATCH("AFOLU",Method_FABLEBrief[Criteria],0),2),IF(calc[[#This Row],[Method]]="Test",INDEX(Method_Test[],MATCH("AFOLU",Method_Test[Criteria],0),2),""))</f>
        <v>0</v>
      </c>
      <c r="V93" s="25">
        <f>IF(calc[[#This Row],[C5Source]]="FAO",SUMIFS(DataGHGFAO[AFOLU_MtCO2e],DataGHGFAO[ISO3],calc[[#This Row],[ISO3]]),IF(calc[[#This Row],[C5Source]]="GHGI",SUMIFS(DataGHGI[MtCO2e],DataGHGI[Sector],"Land-Use Change and Forestry",DataGHGI[ISO3],calc[[#This Row],[ISO3]])+SUMIFS(DataGHGI[MtCO2e],DataGHGI[Sector],"Agriculture",DataGHGI[ISO3],calc[[#This Row],[ISO3]]),""))</f>
        <v>1.6461E-2</v>
      </c>
      <c r="W93" t="str">
        <f>IF(calc[[#This Row],[C5Value]]&lt;&gt;0,IF(calc[[#This Row],[C5Value]]&lt;calc[[#This Row],[C5Threshold]],"No","Yes"),"nd")</f>
        <v>Yes</v>
      </c>
      <c r="X93" s="60" t="str">
        <f>IF(AND(calc[[#This Row],[C1Outcome]]="NO",calc[[#This Row],[C2Outcome]]="NO"),IF(calc[[#This Row],[C3Outcome]]="YES","Profile5","Profile6"),IF(calc[[#This Row],[C3Outcome]]="No","Profile4",IF(calc[[#This Row],[C4Outcome]]="YES",IF(calc[[#This Row],[C5Outcome]]="YES","Profile1","Profile2"),"Profile3")))</f>
        <v>Profile4</v>
      </c>
      <c r="Y93" s="44" t="str">
        <f>IF(OR(calc[[#This Row],[C1Outcome]]="nd",calc[[#This Row],[C3Outcome]]="nd",calc[[#This Row],[C5Outcome]]="nd"),"",calc[[#This Row],[PROFILE_pre]])</f>
        <v>Profile4</v>
      </c>
      <c r="Z93" s="62">
        <f>SUMIFS(DataGHGFAO[LULUCF_MtCO2e],DataGHGFAO[ISO3],calc[[#This Row],[ISO3]])</f>
        <v>0</v>
      </c>
      <c r="AA93" s="62">
        <f>SUMIFS(DataGHGFAO[Crop_MtCO2e],DataGHGFAO[ISO3],calc[[#This Row],[ISO3]])</f>
        <v>7.2499999999999648E-5</v>
      </c>
      <c r="AB93" s="62">
        <f>SUMIFS(DataGHGFAO[Livestock_MtCO2e],DataGHGFAO[ISO3],calc[[#This Row],[ISO3]])</f>
        <v>1.63885E-2</v>
      </c>
      <c r="AC93" s="62">
        <f>SUMIFS(DataGHGFAO[AFOLU_MtCO2e],DataGHGFAO[ISO3],calc[[#This Row],[ISO3]])</f>
        <v>1.6461E-2</v>
      </c>
    </row>
    <row r="94" spans="1:29">
      <c r="A94" t="s">
        <v>438</v>
      </c>
      <c r="B94" t="s">
        <v>439</v>
      </c>
      <c r="C94" t="str">
        <f>INDEX(SelectionMethod[],MATCH("x",SelectionMethod[Selection],0),2)</f>
        <v>FABLEBrief</v>
      </c>
      <c r="D94" t="str">
        <f>IF(calc[[#This Row],[Method]]="FABLEBrief",INDEX(Method_FABLEBrief[],MATCH("Totalkcal",Method_FABLEBrief[Criteria],0),3),IF(calc[[#This Row],[Method]]="Test",INDEX(Method_Test[],MATCH("Totalkcal",Method_Test[Criteria],0),3),""))</f>
        <v>FAO</v>
      </c>
      <c r="E94">
        <f>IF(calc[[#This Row],[Method]]="FABLEBrief",INDEX(Method_FABLEBrief[],MATCH("Totalkcal",Method_FABLEBrief[Criteria],0),2),IF(calc[[#This Row],[Method]]="Test",INDEX(Method_Test[],MATCH("Totalkcal",Method_Test[Criteria],0),2),""))</f>
        <v>3000</v>
      </c>
      <c r="F94">
        <f>IF(calc[[#This Row],[C1Source]]="FAO",SUMIFS(DataFoodConso[Total Kcal],DataFoodConso[ISO3],calc[[#This Row],[ISO3]]),"")</f>
        <v>0</v>
      </c>
      <c r="G94" t="str">
        <f>IF(calc[[#This Row],[C1Value]]&gt;0,IF(calc[[#This Row],[C1Value]]&lt;=calc[[#This Row],[C1Threshold]],"No","Yes"),"nd")</f>
        <v>nd</v>
      </c>
      <c r="H94" t="str">
        <f>IF(calc[[#This Row],[Method]]="FABLEBrief",INDEX(Method_FABLEBrief[],MATCH("RedMeatkcal",Method_FABLEBrief[Criteria],0),3),IF(calc[[#This Row],[Method]]="Test",INDEX(Method_Test[],MATCH("RedMeatkcal",Method_Test[Criteria],0),3),""))</f>
        <v>FAO</v>
      </c>
      <c r="I94">
        <f>IF(calc[[#This Row],[Method]]="FABLEBrief",INDEX(Method_FABLEBrief[],MATCH("RedMeatkcal",Method_FABLEBrief[Criteria],0),2),IF(calc[[#This Row],[Method]]="Test",INDEX(Method_Test[],MATCH("RedMeatkcal",Method_Test[Criteria],0),2),""))</f>
        <v>60</v>
      </c>
      <c r="J94">
        <f>IF(calc[[#This Row],[C2Source]]="FAO",SUMIFS(DataFoodConso[Red Meat],DataFoodConso[ISO3],calc[[#This Row],[ISO3]]),"")</f>
        <v>0</v>
      </c>
      <c r="K94" s="41" t="str">
        <f>IF(AND(calc[[#This Row],[C2Value]]&gt;0,calc[[#This Row],[C2Value]]&lt;=calc[[#This Row],[C2Threshold]]),"No","Yes")</f>
        <v>Yes</v>
      </c>
      <c r="L94" t="str">
        <f>IF(calc[[#This Row],[Method]]="FABLEBrief",INDEX(Method_FABLEBrief[],MATCH("LandRemovalPotential",Method_FABLEBrief[Criteria],0),3),IF(calc[[#This Row],[Method]]="Test",INDEX(Method_Test[],MATCH("LandRemovalPotential",Method_Test[Criteria],0),3),""))</f>
        <v>RoeNoAgri</v>
      </c>
      <c r="M94" s="3">
        <f>IF(calc[[#This Row],[Method]]="FABLEBrief",INDEX(Method_FABLEBrief[],MATCH("LandRemovalPotential",Method_FABLEBrief[Criteria],0),2),IF(calc[[#This Row],[Method]]="Test",INDEX(Method_Test[],MATCH("LandRemovalPotential",Method_Test[Criteria],0),2),""))</f>
        <v>0.19550000000000001</v>
      </c>
      <c r="N94" s="3">
        <f>IF(AND(calc[[#This Row],[C3Source]]="RoeNoAgri",calc[[#This Row],[C4Source]]="FAO"),SUMIFS(DataShLandRemPot[FAOSh_noagri],DataShLandRemPot[ISO3],calc[[#This Row],[ISO3]]),IF(AND(calc[[#This Row],[C3Source]]="RoeAgri",calc[[#This Row],[C4Source]]="FAO"),SUMIFS(DataShLandRemPot[FAOSh_withagri],DataShLandRemPot[ISO3],calc[[#This Row],[ISO3]]),IF(AND(calc[[#This Row],[C3Source]]="RoeNoAgri",calc[[#This Row],[C4Source]]="GHGI"),SUMIFS(DataShLandRemPot[GHGISh_noagri],DataShLandRemPot[ISO3],calc[[#This Row],[ISO3]]),IF(AND(calc[[#This Row],[C3Source]]="RoeAgri",calc[[#This Row],[C4Source]]="GHGI"),SUMIFS(DataShLandRemPot[GHGISh_wagri],DataShLandRemPot[ISO3],calc[[#This Row],[ISO3]]),""))))</f>
        <v>0</v>
      </c>
      <c r="O94" t="str">
        <f>IF(calc[[#This Row],[C3Value]]&lt;&gt;0,IF(calc[[#This Row],[C3Value]]&gt;=calc[[#This Row],[C3Threshold]],"Yes","No"),"nd")</f>
        <v>nd</v>
      </c>
      <c r="P94" t="str">
        <f>IF(calc[[#This Row],[Method]]="FABLEBrief",INDEX(Method_FABLEBrief[],MATCH("LULUCFnegative",Method_FABLEBrief[Criteria],0),3),IF(calc[[#This Row],[Method]]="Test",INDEX(Method_Test[],MATCH("LULUCFnegative",Method_Test[Criteria],0),3),""))</f>
        <v>FAO</v>
      </c>
      <c r="Q94" s="25">
        <f>IF(calc[[#This Row],[Method]]="FABLEBrief",INDEX(Method_FABLEBrief[],MATCH("LULUCFnegative",Method_FABLEBrief[Criteria],0),2),IF(calc[[#This Row],[Method]]="Test",INDEX(Method_Test[],MATCH("LULUCFnegative",Method_Test[Criteria],0),2),""))</f>
        <v>0</v>
      </c>
      <c r="R94" s="29">
        <f>IF(calc[[#This Row],[C4Source]]="FAO",SUMIFS(DataGHGFAO[LULUCF_MtCO2e],DataGHGFAO[ISO3],calc[[#This Row],[ISO3]]),IF(calc[[#This Row],[C4Source]]="GHGI",SUMIFS(DataGHGI[MtCO2e],DataGHGI[Sector],"Land-Use Change and Forestry",DataGHGI[ISO3],calc[[#This Row],[ISO3]]),""))</f>
        <v>0</v>
      </c>
      <c r="S94" t="str">
        <f>IF(calc[[#This Row],[C4Value]]&lt;&gt;0,IF(calc[[#This Row],[C4Value]]&lt;calc[[#This Row],[C4Threshold]],"Yes","No"),"nd")</f>
        <v>nd</v>
      </c>
      <c r="T94" t="str">
        <f>IF(calc[[#This Row],[Method]]="FABLEBrief",INDEX(Method_FABLEBrief[],MATCH("AFOLU",Method_FABLEBrief[Criteria],0),3),IF(calc[[#This Row],[Method]]="Test",INDEX(Method_Test[],MATCH("AFOLU",Method_Test[Criteria],0),3),""))</f>
        <v>FAO</v>
      </c>
      <c r="U94" s="25">
        <f>IF(calc[[#This Row],[Method]]="FABLEBrief",INDEX(Method_FABLEBrief[],MATCH("AFOLU",Method_FABLEBrief[Criteria],0),2),IF(calc[[#This Row],[Method]]="Test",INDEX(Method_Test[],MATCH("AFOLU",Method_Test[Criteria],0),2),""))</f>
        <v>0</v>
      </c>
      <c r="V94" s="25">
        <f>IF(calc[[#This Row],[C5Source]]="FAO",SUMIFS(DataGHGFAO[AFOLU_MtCO2e],DataGHGFAO[ISO3],calc[[#This Row],[ISO3]]),IF(calc[[#This Row],[C5Source]]="GHGI",SUMIFS(DataGHGI[MtCO2e],DataGHGI[Sector],"Land-Use Change and Forestry",DataGHGI[ISO3],calc[[#This Row],[ISO3]])+SUMIFS(DataGHGI[MtCO2e],DataGHGI[Sector],"Agriculture",DataGHGI[ISO3],calc[[#This Row],[ISO3]]),""))</f>
        <v>0</v>
      </c>
      <c r="W94" t="str">
        <f>IF(calc[[#This Row],[C5Value]]&lt;&gt;0,IF(calc[[#This Row],[C5Value]]&lt;calc[[#This Row],[C5Threshold]],"No","Yes"),"nd")</f>
        <v>nd</v>
      </c>
      <c r="X94" s="60" t="str">
        <f>IF(AND(calc[[#This Row],[C1Outcome]]="NO",calc[[#This Row],[C2Outcome]]="NO"),IF(calc[[#This Row],[C3Outcome]]="YES","Profile5","Profile6"),IF(calc[[#This Row],[C3Outcome]]="No","Profile4",IF(calc[[#This Row],[C4Outcome]]="YES",IF(calc[[#This Row],[C5Outcome]]="YES","Profile1","Profile2"),"Profile3")))</f>
        <v>Profile3</v>
      </c>
      <c r="Y94" s="44" t="str">
        <f>IF(OR(calc[[#This Row],[C1Outcome]]="nd",calc[[#This Row],[C3Outcome]]="nd",calc[[#This Row],[C5Outcome]]="nd"),"",calc[[#This Row],[PROFILE_pre]])</f>
        <v/>
      </c>
      <c r="Z94" s="62">
        <f>SUMIFS(DataGHGFAO[LULUCF_MtCO2e],DataGHGFAO[ISO3],calc[[#This Row],[ISO3]])</f>
        <v>0</v>
      </c>
      <c r="AA94" s="62">
        <f>SUMIFS(DataGHGFAO[Crop_MtCO2e],DataGHGFAO[ISO3],calc[[#This Row],[ISO3]])</f>
        <v>0</v>
      </c>
      <c r="AB94" s="62">
        <f>SUMIFS(DataGHGFAO[Livestock_MtCO2e],DataGHGFAO[ISO3],calc[[#This Row],[ISO3]])</f>
        <v>0</v>
      </c>
      <c r="AC94" s="62">
        <f>SUMIFS(DataGHGFAO[AFOLU_MtCO2e],DataGHGFAO[ISO3],calc[[#This Row],[ISO3]])</f>
        <v>0</v>
      </c>
    </row>
    <row r="95" spans="1:29">
      <c r="A95" t="s">
        <v>534</v>
      </c>
      <c r="B95" t="s">
        <v>535</v>
      </c>
      <c r="C95" t="str">
        <f>INDEX(SelectionMethod[],MATCH("x",SelectionMethod[Selection],0),2)</f>
        <v>FABLEBrief</v>
      </c>
      <c r="D95" t="str">
        <f>IF(calc[[#This Row],[Method]]="FABLEBrief",INDEX(Method_FABLEBrief[],MATCH("Totalkcal",Method_FABLEBrief[Criteria],0),3),IF(calc[[#This Row],[Method]]="Test",INDEX(Method_Test[],MATCH("Totalkcal",Method_Test[Criteria],0),3),""))</f>
        <v>FAO</v>
      </c>
      <c r="E95">
        <f>IF(calc[[#This Row],[Method]]="FABLEBrief",INDEX(Method_FABLEBrief[],MATCH("Totalkcal",Method_FABLEBrief[Criteria],0),2),IF(calc[[#This Row],[Method]]="Test",INDEX(Method_Test[],MATCH("Totalkcal",Method_Test[Criteria],0),2),""))</f>
        <v>3000</v>
      </c>
      <c r="F95">
        <f>IF(calc[[#This Row],[C1Source]]="FAO",SUMIFS(DataFoodConso[Total Kcal],DataFoodConso[ISO3],calc[[#This Row],[ISO3]]),"")</f>
        <v>0</v>
      </c>
      <c r="G95" t="str">
        <f>IF(calc[[#This Row],[C1Value]]&gt;0,IF(calc[[#This Row],[C1Value]]&lt;=calc[[#This Row],[C1Threshold]],"No","Yes"),"nd")</f>
        <v>nd</v>
      </c>
      <c r="H95" t="str">
        <f>IF(calc[[#This Row],[Method]]="FABLEBrief",INDEX(Method_FABLEBrief[],MATCH("RedMeatkcal",Method_FABLEBrief[Criteria],0),3),IF(calc[[#This Row],[Method]]="Test",INDEX(Method_Test[],MATCH("RedMeatkcal",Method_Test[Criteria],0),3),""))</f>
        <v>FAO</v>
      </c>
      <c r="I95">
        <f>IF(calc[[#This Row],[Method]]="FABLEBrief",INDEX(Method_FABLEBrief[],MATCH("RedMeatkcal",Method_FABLEBrief[Criteria],0),2),IF(calc[[#This Row],[Method]]="Test",INDEX(Method_Test[],MATCH("RedMeatkcal",Method_Test[Criteria],0),2),""))</f>
        <v>60</v>
      </c>
      <c r="J95">
        <f>IF(calc[[#This Row],[C2Source]]="FAO",SUMIFS(DataFoodConso[Red Meat],DataFoodConso[ISO3],calc[[#This Row],[ISO3]]),"")</f>
        <v>0</v>
      </c>
      <c r="K95" s="41" t="str">
        <f>IF(AND(calc[[#This Row],[C2Value]]&gt;0,calc[[#This Row],[C2Value]]&lt;=calc[[#This Row],[C2Threshold]]),"No","Yes")</f>
        <v>Yes</v>
      </c>
      <c r="L95" t="str">
        <f>IF(calc[[#This Row],[Method]]="FABLEBrief",INDEX(Method_FABLEBrief[],MATCH("LandRemovalPotential",Method_FABLEBrief[Criteria],0),3),IF(calc[[#This Row],[Method]]="Test",INDEX(Method_Test[],MATCH("LandRemovalPotential",Method_Test[Criteria],0),3),""))</f>
        <v>RoeNoAgri</v>
      </c>
      <c r="M95" s="3">
        <f>IF(calc[[#This Row],[Method]]="FABLEBrief",INDEX(Method_FABLEBrief[],MATCH("LandRemovalPotential",Method_FABLEBrief[Criteria],0),2),IF(calc[[#This Row],[Method]]="Test",INDEX(Method_Test[],MATCH("LandRemovalPotential",Method_Test[Criteria],0),2),""))</f>
        <v>0.19550000000000001</v>
      </c>
      <c r="N95" s="3">
        <f>IF(AND(calc[[#This Row],[C3Source]]="RoeNoAgri",calc[[#This Row],[C4Source]]="FAO"),SUMIFS(DataShLandRemPot[FAOSh_noagri],DataShLandRemPot[ISO3],calc[[#This Row],[ISO3]]),IF(AND(calc[[#This Row],[C3Source]]="RoeAgri",calc[[#This Row],[C4Source]]="FAO"),SUMIFS(DataShLandRemPot[FAOSh_withagri],DataShLandRemPot[ISO3],calc[[#This Row],[ISO3]]),IF(AND(calc[[#This Row],[C3Source]]="RoeNoAgri",calc[[#This Row],[C4Source]]="GHGI"),SUMIFS(DataShLandRemPot[GHGISh_noagri],DataShLandRemPot[ISO3],calc[[#This Row],[ISO3]]),IF(AND(calc[[#This Row],[C3Source]]="RoeAgri",calc[[#This Row],[C4Source]]="GHGI"),SUMIFS(DataShLandRemPot[GHGISh_wagri],DataShLandRemPot[ISO3],calc[[#This Row],[ISO3]]),""))))</f>
        <v>0</v>
      </c>
      <c r="O95" t="str">
        <f>IF(calc[[#This Row],[C3Value]]&lt;&gt;0,IF(calc[[#This Row],[C3Value]]&gt;=calc[[#This Row],[C3Threshold]],"Yes","No"),"nd")</f>
        <v>nd</v>
      </c>
      <c r="P95" t="str">
        <f>IF(calc[[#This Row],[Method]]="FABLEBrief",INDEX(Method_FABLEBrief[],MATCH("LULUCFnegative",Method_FABLEBrief[Criteria],0),3),IF(calc[[#This Row],[Method]]="Test",INDEX(Method_Test[],MATCH("LULUCFnegative",Method_Test[Criteria],0),3),""))</f>
        <v>FAO</v>
      </c>
      <c r="Q95" s="25">
        <f>IF(calc[[#This Row],[Method]]="FABLEBrief",INDEX(Method_FABLEBrief[],MATCH("LULUCFnegative",Method_FABLEBrief[Criteria],0),2),IF(calc[[#This Row],[Method]]="Test",INDEX(Method_Test[],MATCH("LULUCFnegative",Method_Test[Criteria],0),2),""))</f>
        <v>0</v>
      </c>
      <c r="R95" s="29">
        <f>IF(calc[[#This Row],[C4Source]]="FAO",SUMIFS(DataGHGFAO[LULUCF_MtCO2e],DataGHGFAO[ISO3],calc[[#This Row],[ISO3]]),IF(calc[[#This Row],[C4Source]]="GHGI",SUMIFS(DataGHGI[MtCO2e],DataGHGI[Sector],"Land-Use Change and Forestry",DataGHGI[ISO3],calc[[#This Row],[ISO3]]),""))</f>
        <v>0</v>
      </c>
      <c r="S95" t="str">
        <f>IF(calc[[#This Row],[C4Value]]&lt;&gt;0,IF(calc[[#This Row],[C4Value]]&lt;calc[[#This Row],[C4Threshold]],"Yes","No"),"nd")</f>
        <v>nd</v>
      </c>
      <c r="T95" t="str">
        <f>IF(calc[[#This Row],[Method]]="FABLEBrief",INDEX(Method_FABLEBrief[],MATCH("AFOLU",Method_FABLEBrief[Criteria],0),3),IF(calc[[#This Row],[Method]]="Test",INDEX(Method_Test[],MATCH("AFOLU",Method_Test[Criteria],0),3),""))</f>
        <v>FAO</v>
      </c>
      <c r="U95" s="25">
        <f>IF(calc[[#This Row],[Method]]="FABLEBrief",INDEX(Method_FABLEBrief[],MATCH("AFOLU",Method_FABLEBrief[Criteria],0),2),IF(calc[[#This Row],[Method]]="Test",INDEX(Method_Test[],MATCH("AFOLU",Method_Test[Criteria],0),2),""))</f>
        <v>0</v>
      </c>
      <c r="V95" s="25">
        <f>IF(calc[[#This Row],[C5Source]]="FAO",SUMIFS(DataGHGFAO[AFOLU_MtCO2e],DataGHGFAO[ISO3],calc[[#This Row],[ISO3]]),IF(calc[[#This Row],[C5Source]]="GHGI",SUMIFS(DataGHGI[MtCO2e],DataGHGI[Sector],"Land-Use Change and Forestry",DataGHGI[ISO3],calc[[#This Row],[ISO3]])+SUMIFS(DataGHGI[MtCO2e],DataGHGI[Sector],"Agriculture",DataGHGI[ISO3],calc[[#This Row],[ISO3]]),""))</f>
        <v>0</v>
      </c>
      <c r="W95" t="str">
        <f>IF(calc[[#This Row],[C5Value]]&lt;&gt;0,IF(calc[[#This Row],[C5Value]]&lt;calc[[#This Row],[C5Threshold]],"No","Yes"),"nd")</f>
        <v>nd</v>
      </c>
      <c r="X95" s="60" t="str">
        <f>IF(AND(calc[[#This Row],[C1Outcome]]="NO",calc[[#This Row],[C2Outcome]]="NO"),IF(calc[[#This Row],[C3Outcome]]="YES","Profile5","Profile6"),IF(calc[[#This Row],[C3Outcome]]="No","Profile4",IF(calc[[#This Row],[C4Outcome]]="YES",IF(calc[[#This Row],[C5Outcome]]="YES","Profile1","Profile2"),"Profile3")))</f>
        <v>Profile3</v>
      </c>
      <c r="Y95" s="44" t="str">
        <f>IF(OR(calc[[#This Row],[C1Outcome]]="nd",calc[[#This Row],[C3Outcome]]="nd",calc[[#This Row],[C5Outcome]]="nd"),"",calc[[#This Row],[PROFILE_pre]])</f>
        <v/>
      </c>
      <c r="Z95" s="62">
        <f>SUMIFS(DataGHGFAO[LULUCF_MtCO2e],DataGHGFAO[ISO3],calc[[#This Row],[ISO3]])</f>
        <v>0</v>
      </c>
      <c r="AA95" s="62">
        <f>SUMIFS(DataGHGFAO[Crop_MtCO2e],DataGHGFAO[ISO3],calc[[#This Row],[ISO3]])</f>
        <v>0</v>
      </c>
      <c r="AB95" s="62">
        <f>SUMIFS(DataGHGFAO[Livestock_MtCO2e],DataGHGFAO[ISO3],calc[[#This Row],[ISO3]])</f>
        <v>0</v>
      </c>
      <c r="AC95" s="62">
        <f>SUMIFS(DataGHGFAO[AFOLU_MtCO2e],DataGHGFAO[ISO3],calc[[#This Row],[ISO3]])</f>
        <v>0</v>
      </c>
    </row>
    <row r="96" spans="1:29">
      <c r="A96" t="s">
        <v>257</v>
      </c>
      <c r="B96" t="s">
        <v>258</v>
      </c>
      <c r="C96" t="str">
        <f>INDEX(SelectionMethod[],MATCH("x",SelectionMethod[Selection],0),2)</f>
        <v>FABLEBrief</v>
      </c>
      <c r="D96" t="str">
        <f>IF(calc[[#This Row],[Method]]="FABLEBrief",INDEX(Method_FABLEBrief[],MATCH("Totalkcal",Method_FABLEBrief[Criteria],0),3),IF(calc[[#This Row],[Method]]="Test",INDEX(Method_Test[],MATCH("Totalkcal",Method_Test[Criteria],0),3),""))</f>
        <v>FAO</v>
      </c>
      <c r="E96">
        <f>IF(calc[[#This Row],[Method]]="FABLEBrief",INDEX(Method_FABLEBrief[],MATCH("Totalkcal",Method_FABLEBrief[Criteria],0),2),IF(calc[[#This Row],[Method]]="Test",INDEX(Method_Test[],MATCH("Totalkcal",Method_Test[Criteria],0),2),""))</f>
        <v>3000</v>
      </c>
      <c r="F96">
        <f>IF(calc[[#This Row],[C1Source]]="FAO",SUMIFS(DataFoodConso[Total Kcal],DataFoodConso[ISO3],calc[[#This Row],[ISO3]]),"")</f>
        <v>2556</v>
      </c>
      <c r="G96" t="str">
        <f>IF(calc[[#This Row],[C1Value]]&gt;0,IF(calc[[#This Row],[C1Value]]&lt;=calc[[#This Row],[C1Threshold]],"No","Yes"),"nd")</f>
        <v>No</v>
      </c>
      <c r="H96" t="str">
        <f>IF(calc[[#This Row],[Method]]="FABLEBrief",INDEX(Method_FABLEBrief[],MATCH("RedMeatkcal",Method_FABLEBrief[Criteria],0),3),IF(calc[[#This Row],[Method]]="Test",INDEX(Method_Test[],MATCH("RedMeatkcal",Method_Test[Criteria],0),3),""))</f>
        <v>FAO</v>
      </c>
      <c r="I96">
        <f>IF(calc[[#This Row],[Method]]="FABLEBrief",INDEX(Method_FABLEBrief[],MATCH("RedMeatkcal",Method_FABLEBrief[Criteria],0),2),IF(calc[[#This Row],[Method]]="Test",INDEX(Method_Test[],MATCH("RedMeatkcal",Method_Test[Criteria],0),2),""))</f>
        <v>60</v>
      </c>
      <c r="J96">
        <f>IF(calc[[#This Row],[C2Source]]="FAO",SUMIFS(DataFoodConso[Red Meat],DataFoodConso[ISO3],calc[[#This Row],[ISO3]]),"")</f>
        <v>62</v>
      </c>
      <c r="K96" s="41" t="str">
        <f>IF(AND(calc[[#This Row],[C2Value]]&gt;0,calc[[#This Row],[C2Value]]&lt;=calc[[#This Row],[C2Threshold]]),"No","Yes")</f>
        <v>Yes</v>
      </c>
      <c r="L96" t="str">
        <f>IF(calc[[#This Row],[Method]]="FABLEBrief",INDEX(Method_FABLEBrief[],MATCH("LandRemovalPotential",Method_FABLEBrief[Criteria],0),3),IF(calc[[#This Row],[Method]]="Test",INDEX(Method_Test[],MATCH("LandRemovalPotential",Method_Test[Criteria],0),3),""))</f>
        <v>RoeNoAgri</v>
      </c>
      <c r="M96" s="3">
        <f>IF(calc[[#This Row],[Method]]="FABLEBrief",INDEX(Method_FABLEBrief[],MATCH("LandRemovalPotential",Method_FABLEBrief[Criteria],0),2),IF(calc[[#This Row],[Method]]="Test",INDEX(Method_Test[],MATCH("LandRemovalPotential",Method_Test[Criteria],0),2),""))</f>
        <v>0.19550000000000001</v>
      </c>
      <c r="N96" s="3">
        <f>IF(AND(calc[[#This Row],[C3Source]]="RoeNoAgri",calc[[#This Row],[C4Source]]="FAO"),SUMIFS(DataShLandRemPot[FAOSh_noagri],DataShLandRemPot[ISO3],calc[[#This Row],[ISO3]]),IF(AND(calc[[#This Row],[C3Source]]="RoeAgri",calc[[#This Row],[C4Source]]="FAO"),SUMIFS(DataShLandRemPot[FAOSh_withagri],DataShLandRemPot[ISO3],calc[[#This Row],[ISO3]]),IF(AND(calc[[#This Row],[C3Source]]="RoeNoAgri",calc[[#This Row],[C4Source]]="GHGI"),SUMIFS(DataShLandRemPot[GHGISh_noagri],DataShLandRemPot[ISO3],calc[[#This Row],[ISO3]]),IF(AND(calc[[#This Row],[C3Source]]="RoeAgri",calc[[#This Row],[C4Source]]="GHGI"),SUMIFS(DataShLandRemPot[GHGISh_wagri],DataShLandRemPot[ISO3],calc[[#This Row],[ISO3]]),""))))</f>
        <v>0.36222194349865638</v>
      </c>
      <c r="O96" t="str">
        <f>IF(calc[[#This Row],[C3Value]]&lt;&gt;0,IF(calc[[#This Row],[C3Value]]&gt;=calc[[#This Row],[C3Threshold]],"Yes","No"),"nd")</f>
        <v>Yes</v>
      </c>
      <c r="P96" t="str">
        <f>IF(calc[[#This Row],[Method]]="FABLEBrief",INDEX(Method_FABLEBrief[],MATCH("LULUCFnegative",Method_FABLEBrief[Criteria],0),3),IF(calc[[#This Row],[Method]]="Test",INDEX(Method_Test[],MATCH("LULUCFnegative",Method_Test[Criteria],0),3),""))</f>
        <v>FAO</v>
      </c>
      <c r="Q96" s="25">
        <f>IF(calc[[#This Row],[Method]]="FABLEBrief",INDEX(Method_FABLEBrief[],MATCH("LULUCFnegative",Method_FABLEBrief[Criteria],0),2),IF(calc[[#This Row],[Method]]="Test",INDEX(Method_Test[],MATCH("LULUCFnegative",Method_Test[Criteria],0),2),""))</f>
        <v>0</v>
      </c>
      <c r="R96" s="29">
        <f>IF(calc[[#This Row],[C4Source]]="FAO",SUMIFS(DataGHGFAO[LULUCF_MtCO2e],DataGHGFAO[ISO3],calc[[#This Row],[ISO3]]),IF(calc[[#This Row],[C4Source]]="GHGI",SUMIFS(DataGHGI[MtCO2e],DataGHGI[Sector],"Land-Use Change and Forestry",DataGHGI[ISO3],calc[[#This Row],[ISO3]]),""))</f>
        <v>3.3965554999999998</v>
      </c>
      <c r="S96" t="str">
        <f>IF(calc[[#This Row],[C4Value]]&lt;&gt;0,IF(calc[[#This Row],[C4Value]]&lt;calc[[#This Row],[C4Threshold]],"Yes","No"),"nd")</f>
        <v>No</v>
      </c>
      <c r="T96" t="str">
        <f>IF(calc[[#This Row],[Method]]="FABLEBrief",INDEX(Method_FABLEBrief[],MATCH("AFOLU",Method_FABLEBrief[Criteria],0),3),IF(calc[[#This Row],[Method]]="Test",INDEX(Method_Test[],MATCH("AFOLU",Method_Test[Criteria],0),3),""))</f>
        <v>FAO</v>
      </c>
      <c r="U96" s="25">
        <f>IF(calc[[#This Row],[Method]]="FABLEBrief",INDEX(Method_FABLEBrief[],MATCH("AFOLU",Method_FABLEBrief[Criteria],0),2),IF(calc[[#This Row],[Method]]="Test",INDEX(Method_Test[],MATCH("AFOLU",Method_Test[Criteria],0),2),""))</f>
        <v>0</v>
      </c>
      <c r="V96" s="25">
        <f>IF(calc[[#This Row],[C5Source]]="FAO",SUMIFS(DataGHGFAO[AFOLU_MtCO2e],DataGHGFAO[ISO3],calc[[#This Row],[ISO3]]),IF(calc[[#This Row],[C5Source]]="GHGI",SUMIFS(DataGHGI[MtCO2e],DataGHGI[Sector],"Land-Use Change and Forestry",DataGHGI[ISO3],calc[[#This Row],[ISO3]])+SUMIFS(DataGHGI[MtCO2e],DataGHGI[Sector],"Agriculture",DataGHGI[ISO3],calc[[#This Row],[ISO3]]),""))</f>
        <v>14.138128</v>
      </c>
      <c r="W96" t="str">
        <f>IF(calc[[#This Row],[C5Value]]&lt;&gt;0,IF(calc[[#This Row],[C5Value]]&lt;calc[[#This Row],[C5Threshold]],"No","Yes"),"nd")</f>
        <v>Yes</v>
      </c>
      <c r="X96" s="60" t="str">
        <f>IF(AND(calc[[#This Row],[C1Outcome]]="NO",calc[[#This Row],[C2Outcome]]="NO"),IF(calc[[#This Row],[C3Outcome]]="YES","Profile5","Profile6"),IF(calc[[#This Row],[C3Outcome]]="No","Profile4",IF(calc[[#This Row],[C4Outcome]]="YES",IF(calc[[#This Row],[C5Outcome]]="YES","Profile1","Profile2"),"Profile3")))</f>
        <v>Profile3</v>
      </c>
      <c r="Y96" s="44" t="str">
        <f>IF(OR(calc[[#This Row],[C1Outcome]]="nd",calc[[#This Row],[C3Outcome]]="nd",calc[[#This Row],[C5Outcome]]="nd"),"",calc[[#This Row],[PROFILE_pre]])</f>
        <v>Profile3</v>
      </c>
      <c r="Z96" s="62">
        <f>SUMIFS(DataGHGFAO[LULUCF_MtCO2e],DataGHGFAO[ISO3],calc[[#This Row],[ISO3]])</f>
        <v>3.3965554999999998</v>
      </c>
      <c r="AA96" s="62">
        <f>SUMIFS(DataGHGFAO[Crop_MtCO2e],DataGHGFAO[ISO3],calc[[#This Row],[ISO3]])</f>
        <v>1.2674132999999994</v>
      </c>
      <c r="AB96" s="62">
        <f>SUMIFS(DataGHGFAO[Livestock_MtCO2e],DataGHGFAO[ISO3],calc[[#This Row],[ISO3]])</f>
        <v>9.4741592000000008</v>
      </c>
      <c r="AC96" s="62">
        <f>SUMIFS(DataGHGFAO[AFOLU_MtCO2e],DataGHGFAO[ISO3],calc[[#This Row],[ISO3]])</f>
        <v>14.138128</v>
      </c>
    </row>
    <row r="97" spans="1:29">
      <c r="A97" t="s">
        <v>440</v>
      </c>
      <c r="B97" t="s">
        <v>441</v>
      </c>
      <c r="C97" t="str">
        <f>INDEX(SelectionMethod[],MATCH("x",SelectionMethod[Selection],0),2)</f>
        <v>FABLEBrief</v>
      </c>
      <c r="D97" t="str">
        <f>IF(calc[[#This Row],[Method]]="FABLEBrief",INDEX(Method_FABLEBrief[],MATCH("Totalkcal",Method_FABLEBrief[Criteria],0),3),IF(calc[[#This Row],[Method]]="Test",INDEX(Method_Test[],MATCH("Totalkcal",Method_Test[Criteria],0),3),""))</f>
        <v>FAO</v>
      </c>
      <c r="E97">
        <f>IF(calc[[#This Row],[Method]]="FABLEBrief",INDEX(Method_FABLEBrief[],MATCH("Totalkcal",Method_FABLEBrief[Criteria],0),2),IF(calc[[#This Row],[Method]]="Test",INDEX(Method_Test[],MATCH("Totalkcal",Method_Test[Criteria],0),2),""))</f>
        <v>3000</v>
      </c>
      <c r="F97">
        <f>IF(calc[[#This Row],[C1Source]]="FAO",SUMIFS(DataFoodConso[Total Kcal],DataFoodConso[ISO3],calc[[#This Row],[ISO3]]),"")</f>
        <v>0</v>
      </c>
      <c r="G97" t="str">
        <f>IF(calc[[#This Row],[C1Value]]&gt;0,IF(calc[[#This Row],[C1Value]]&lt;=calc[[#This Row],[C1Threshold]],"No","Yes"),"nd")</f>
        <v>nd</v>
      </c>
      <c r="H97" t="str">
        <f>IF(calc[[#This Row],[Method]]="FABLEBrief",INDEX(Method_FABLEBrief[],MATCH("RedMeatkcal",Method_FABLEBrief[Criteria],0),3),IF(calc[[#This Row],[Method]]="Test",INDEX(Method_Test[],MATCH("RedMeatkcal",Method_Test[Criteria],0),3),""))</f>
        <v>FAO</v>
      </c>
      <c r="I97">
        <f>IF(calc[[#This Row],[Method]]="FABLEBrief",INDEX(Method_FABLEBrief[],MATCH("RedMeatkcal",Method_FABLEBrief[Criteria],0),2),IF(calc[[#This Row],[Method]]="Test",INDEX(Method_Test[],MATCH("RedMeatkcal",Method_Test[Criteria],0),2),""))</f>
        <v>60</v>
      </c>
      <c r="J97">
        <f>IF(calc[[#This Row],[C2Source]]="FAO",SUMIFS(DataFoodConso[Red Meat],DataFoodConso[ISO3],calc[[#This Row],[ISO3]]),"")</f>
        <v>0</v>
      </c>
      <c r="K97" t="str">
        <f>IF(AND(calc[[#This Row],[C2Value]]&gt;0,calc[[#This Row],[C2Value]]&lt;=calc[[#This Row],[C2Threshold]]),"No","Yes")</f>
        <v>Yes</v>
      </c>
      <c r="L97" t="str">
        <f>IF(calc[[#This Row],[Method]]="FABLEBrief",INDEX(Method_FABLEBrief[],MATCH("LandRemovalPotential",Method_FABLEBrief[Criteria],0),3),IF(calc[[#This Row],[Method]]="Test",INDEX(Method_Test[],MATCH("LandRemovalPotential",Method_Test[Criteria],0),3),""))</f>
        <v>RoeNoAgri</v>
      </c>
      <c r="M97" s="3">
        <f>IF(calc[[#This Row],[Method]]="FABLEBrief",INDEX(Method_FABLEBrief[],MATCH("LandRemovalPotential",Method_FABLEBrief[Criteria],0),2),IF(calc[[#This Row],[Method]]="Test",INDEX(Method_Test[],MATCH("LandRemovalPotential",Method_Test[Criteria],0),2),""))</f>
        <v>0.19550000000000001</v>
      </c>
      <c r="N97" s="3">
        <f>IF(AND(calc[[#This Row],[C3Source]]="RoeNoAgri",calc[[#This Row],[C4Source]]="FAO"),SUMIFS(DataShLandRemPot[FAOSh_noagri],DataShLandRemPot[ISO3],calc[[#This Row],[ISO3]]),IF(AND(calc[[#This Row],[C3Source]]="RoeAgri",calc[[#This Row],[C4Source]]="FAO"),SUMIFS(DataShLandRemPot[FAOSh_withagri],DataShLandRemPot[ISO3],calc[[#This Row],[ISO3]]),IF(AND(calc[[#This Row],[C3Source]]="RoeNoAgri",calc[[#This Row],[C4Source]]="GHGI"),SUMIFS(DataShLandRemPot[GHGISh_noagri],DataShLandRemPot[ISO3],calc[[#This Row],[ISO3]]),IF(AND(calc[[#This Row],[C3Source]]="RoeAgri",calc[[#This Row],[C4Source]]="GHGI"),SUMIFS(DataShLandRemPot[GHGISh_wagri],DataShLandRemPot[ISO3],calc[[#This Row],[ISO3]]),""))))</f>
        <v>0</v>
      </c>
      <c r="O97" t="str">
        <f>IF(calc[[#This Row],[C3Value]]&lt;&gt;0,IF(calc[[#This Row],[C3Value]]&gt;=calc[[#This Row],[C3Threshold]],"Yes","No"),"nd")</f>
        <v>nd</v>
      </c>
      <c r="P97" t="str">
        <f>IF(calc[[#This Row],[Method]]="FABLEBrief",INDEX(Method_FABLEBrief[],MATCH("LULUCFnegative",Method_FABLEBrief[Criteria],0),3),IF(calc[[#This Row],[Method]]="Test",INDEX(Method_Test[],MATCH("LULUCFnegative",Method_Test[Criteria],0),3),""))</f>
        <v>FAO</v>
      </c>
      <c r="Q97" s="25">
        <f>IF(calc[[#This Row],[Method]]="FABLEBrief",INDEX(Method_FABLEBrief[],MATCH("LULUCFnegative",Method_FABLEBrief[Criteria],0),2),IF(calc[[#This Row],[Method]]="Test",INDEX(Method_Test[],MATCH("LULUCFnegative",Method_Test[Criteria],0),2),""))</f>
        <v>0</v>
      </c>
      <c r="R97" s="29">
        <f>IF(calc[[#This Row],[C4Source]]="FAO",SUMIFS(DataGHGFAO[LULUCF_MtCO2e],DataGHGFAO[ISO3],calc[[#This Row],[ISO3]]),IF(calc[[#This Row],[C4Source]]="GHGI",SUMIFS(DataGHGI[MtCO2e],DataGHGI[Sector],"Land-Use Change and Forestry",DataGHGI[ISO3],calc[[#This Row],[ISO3]]),""))</f>
        <v>0</v>
      </c>
      <c r="S97" t="str">
        <f>IF(calc[[#This Row],[C4Value]]&lt;&gt;0,IF(calc[[#This Row],[C4Value]]&lt;calc[[#This Row],[C4Threshold]],"Yes","No"),"nd")</f>
        <v>nd</v>
      </c>
      <c r="T97" t="str">
        <f>IF(calc[[#This Row],[Method]]="FABLEBrief",INDEX(Method_FABLEBrief[],MATCH("AFOLU",Method_FABLEBrief[Criteria],0),3),IF(calc[[#This Row],[Method]]="Test",INDEX(Method_Test[],MATCH("AFOLU",Method_Test[Criteria],0),3),""))</f>
        <v>FAO</v>
      </c>
      <c r="U97" s="25">
        <f>IF(calc[[#This Row],[Method]]="FABLEBrief",INDEX(Method_FABLEBrief[],MATCH("AFOLU",Method_FABLEBrief[Criteria],0),2),IF(calc[[#This Row],[Method]]="Test",INDEX(Method_Test[],MATCH("AFOLU",Method_Test[Criteria],0),2),""))</f>
        <v>0</v>
      </c>
      <c r="V97" s="25">
        <f>IF(calc[[#This Row],[C5Source]]="FAO",SUMIFS(DataGHGFAO[AFOLU_MtCO2e],DataGHGFAO[ISO3],calc[[#This Row],[ISO3]]),IF(calc[[#This Row],[C5Source]]="GHGI",SUMIFS(DataGHGI[MtCO2e],DataGHGI[Sector],"Land-Use Change and Forestry",DataGHGI[ISO3],calc[[#This Row],[ISO3]])+SUMIFS(DataGHGI[MtCO2e],DataGHGI[Sector],"Agriculture",DataGHGI[ISO3],calc[[#This Row],[ISO3]]),""))</f>
        <v>0</v>
      </c>
      <c r="W97" t="str">
        <f>IF(calc[[#This Row],[C5Value]]&lt;&gt;0,IF(calc[[#This Row],[C5Value]]&lt;calc[[#This Row],[C5Threshold]],"No","Yes"),"nd")</f>
        <v>nd</v>
      </c>
      <c r="X97" s="60" t="str">
        <f>IF(AND(calc[[#This Row],[C1Outcome]]="NO",calc[[#This Row],[C2Outcome]]="NO"),IF(calc[[#This Row],[C3Outcome]]="YES","Profile5","Profile6"),IF(calc[[#This Row],[C3Outcome]]="No","Profile4",IF(calc[[#This Row],[C4Outcome]]="YES",IF(calc[[#This Row],[C5Outcome]]="YES","Profile1","Profile2"),"Profile3")))</f>
        <v>Profile3</v>
      </c>
      <c r="Y97" s="44" t="str">
        <f>IF(OR(calc[[#This Row],[C1Outcome]]="nd",calc[[#This Row],[C3Outcome]]="nd",calc[[#This Row],[C5Outcome]]="nd"),"",calc[[#This Row],[PROFILE_pre]])</f>
        <v/>
      </c>
      <c r="Z97" s="62">
        <f>SUMIFS(DataGHGFAO[LULUCF_MtCO2e],DataGHGFAO[ISO3],calc[[#This Row],[ISO3]])</f>
        <v>0</v>
      </c>
      <c r="AA97" s="62">
        <f>SUMIFS(DataGHGFAO[Crop_MtCO2e],DataGHGFAO[ISO3],calc[[#This Row],[ISO3]])</f>
        <v>0</v>
      </c>
      <c r="AB97" s="62">
        <f>SUMIFS(DataGHGFAO[Livestock_MtCO2e],DataGHGFAO[ISO3],calc[[#This Row],[ISO3]])</f>
        <v>0</v>
      </c>
      <c r="AC97" s="62">
        <f>SUMIFS(DataGHGFAO[AFOLU_MtCO2e],DataGHGFAO[ISO3],calc[[#This Row],[ISO3]])</f>
        <v>0</v>
      </c>
    </row>
    <row r="98" spans="1:29">
      <c r="A98" t="s">
        <v>329</v>
      </c>
      <c r="B98" t="s">
        <v>330</v>
      </c>
      <c r="C98" t="str">
        <f>INDEX(SelectionMethod[],MATCH("x",SelectionMethod[Selection],0),2)</f>
        <v>FABLEBrief</v>
      </c>
      <c r="D98" t="str">
        <f>IF(calc[[#This Row],[Method]]="FABLEBrief",INDEX(Method_FABLEBrief[],MATCH("Totalkcal",Method_FABLEBrief[Criteria],0),3),IF(calc[[#This Row],[Method]]="Test",INDEX(Method_Test[],MATCH("Totalkcal",Method_Test[Criteria],0),3),""))</f>
        <v>FAO</v>
      </c>
      <c r="E98">
        <f>IF(calc[[#This Row],[Method]]="FABLEBrief",INDEX(Method_FABLEBrief[],MATCH("Totalkcal",Method_FABLEBrief[Criteria],0),2),IF(calc[[#This Row],[Method]]="Test",INDEX(Method_Test[],MATCH("Totalkcal",Method_Test[Criteria],0),2),""))</f>
        <v>3000</v>
      </c>
      <c r="F98">
        <f>IF(calc[[#This Row],[C1Source]]="FAO",SUMIFS(DataFoodConso[Total Kcal],DataFoodConso[ISO3],calc[[#This Row],[ISO3]]),"")</f>
        <v>2849</v>
      </c>
      <c r="G98" t="str">
        <f>IF(calc[[#This Row],[C1Value]]&gt;0,IF(calc[[#This Row],[C1Value]]&lt;=calc[[#This Row],[C1Threshold]],"No","Yes"),"nd")</f>
        <v>No</v>
      </c>
      <c r="H98" t="str">
        <f>IF(calc[[#This Row],[Method]]="FABLEBrief",INDEX(Method_FABLEBrief[],MATCH("RedMeatkcal",Method_FABLEBrief[Criteria],0),3),IF(calc[[#This Row],[Method]]="Test",INDEX(Method_Test[],MATCH("RedMeatkcal",Method_Test[Criteria],0),3),""))</f>
        <v>FAO</v>
      </c>
      <c r="I98">
        <f>IF(calc[[#This Row],[Method]]="FABLEBrief",INDEX(Method_FABLEBrief[],MATCH("RedMeatkcal",Method_FABLEBrief[Criteria],0),2),IF(calc[[#This Row],[Method]]="Test",INDEX(Method_Test[],MATCH("RedMeatkcal",Method_Test[Criteria],0),2),""))</f>
        <v>60</v>
      </c>
      <c r="J98">
        <f>IF(calc[[#This Row],[C2Source]]="FAO",SUMIFS(DataFoodConso[Red Meat],DataFoodConso[ISO3],calc[[#This Row],[ISO3]]),"")</f>
        <v>50</v>
      </c>
      <c r="K98" t="str">
        <f>IF(AND(calc[[#This Row],[C2Value]]&gt;0,calc[[#This Row],[C2Value]]&lt;=calc[[#This Row],[C2Threshold]]),"No","Yes")</f>
        <v>No</v>
      </c>
      <c r="L98" t="str">
        <f>IF(calc[[#This Row],[Method]]="FABLEBrief",INDEX(Method_FABLEBrief[],MATCH("LandRemovalPotential",Method_FABLEBrief[Criteria],0),3),IF(calc[[#This Row],[Method]]="Test",INDEX(Method_Test[],MATCH("LandRemovalPotential",Method_Test[Criteria],0),3),""))</f>
        <v>RoeNoAgri</v>
      </c>
      <c r="M98" s="3">
        <f>IF(calc[[#This Row],[Method]]="FABLEBrief",INDEX(Method_FABLEBrief[],MATCH("LandRemovalPotential",Method_FABLEBrief[Criteria],0),2),IF(calc[[#This Row],[Method]]="Test",INDEX(Method_Test[],MATCH("LandRemovalPotential",Method_Test[Criteria],0),2),""))</f>
        <v>0.19550000000000001</v>
      </c>
      <c r="N98" s="3">
        <f>IF(AND(calc[[#This Row],[C3Source]]="RoeNoAgri",calc[[#This Row],[C4Source]]="FAO"),SUMIFS(DataShLandRemPot[FAOSh_noagri],DataShLandRemPot[ISO3],calc[[#This Row],[ISO3]]),IF(AND(calc[[#This Row],[C3Source]]="RoeAgri",calc[[#This Row],[C4Source]]="FAO"),SUMIFS(DataShLandRemPot[FAOSh_withagri],DataShLandRemPot[ISO3],calc[[#This Row],[ISO3]]),IF(AND(calc[[#This Row],[C3Source]]="RoeNoAgri",calc[[#This Row],[C4Source]]="GHGI"),SUMIFS(DataShLandRemPot[GHGISh_noagri],DataShLandRemPot[ISO3],calc[[#This Row],[ISO3]]),IF(AND(calc[[#This Row],[C3Source]]="RoeAgri",calc[[#This Row],[C4Source]]="GHGI"),SUMIFS(DataShLandRemPot[GHGISh_wagri],DataShLandRemPot[ISO3],calc[[#This Row],[ISO3]]),""))))</f>
        <v>1.464161949645131</v>
      </c>
      <c r="O98" t="str">
        <f>IF(calc[[#This Row],[C3Value]]&lt;&gt;0,IF(calc[[#This Row],[C3Value]]&gt;=calc[[#This Row],[C3Threshold]],"Yes","No"),"nd")</f>
        <v>Yes</v>
      </c>
      <c r="P98" t="str">
        <f>IF(calc[[#This Row],[Method]]="FABLEBrief",INDEX(Method_FABLEBrief[],MATCH("LULUCFnegative",Method_FABLEBrief[Criteria],0),3),IF(calc[[#This Row],[Method]]="Test",INDEX(Method_Test[],MATCH("LULUCFnegative",Method_Test[Criteria],0),3),""))</f>
        <v>FAO</v>
      </c>
      <c r="Q98" s="25">
        <f>IF(calc[[#This Row],[Method]]="FABLEBrief",INDEX(Method_FABLEBrief[],MATCH("LULUCFnegative",Method_FABLEBrief[Criteria],0),2),IF(calc[[#This Row],[Method]]="Test",INDEX(Method_Test[],MATCH("LULUCFnegative",Method_Test[Criteria],0),2),""))</f>
        <v>0</v>
      </c>
      <c r="R98" s="29">
        <f>IF(calc[[#This Row],[C4Source]]="FAO",SUMIFS(DataGHGFAO[LULUCF_MtCO2e],DataGHGFAO[ISO3],calc[[#This Row],[ISO3]]),IF(calc[[#This Row],[C4Source]]="GHGI",SUMIFS(DataGHGI[MtCO2e],DataGHGI[Sector],"Land-Use Change and Forestry",DataGHGI[ISO3],calc[[#This Row],[ISO3]]),""))</f>
        <v>12.279143599999999</v>
      </c>
      <c r="S98" t="str">
        <f>IF(calc[[#This Row],[C4Value]]&lt;&gt;0,IF(calc[[#This Row],[C4Value]]&lt;calc[[#This Row],[C4Threshold]],"Yes","No"),"nd")</f>
        <v>No</v>
      </c>
      <c r="T98" t="str">
        <f>IF(calc[[#This Row],[Method]]="FABLEBrief",INDEX(Method_FABLEBrief[],MATCH("AFOLU",Method_FABLEBrief[Criteria],0),3),IF(calc[[#This Row],[Method]]="Test",INDEX(Method_Test[],MATCH("AFOLU",Method_Test[Criteria],0),3),""))</f>
        <v>FAO</v>
      </c>
      <c r="U98" s="25">
        <f>IF(calc[[#This Row],[Method]]="FABLEBrief",INDEX(Method_FABLEBrief[],MATCH("AFOLU",Method_FABLEBrief[Criteria],0),2),IF(calc[[#This Row],[Method]]="Test",INDEX(Method_Test[],MATCH("AFOLU",Method_Test[Criteria],0),2),""))</f>
        <v>0</v>
      </c>
      <c r="V98" s="25">
        <f>IF(calc[[#This Row],[C5Source]]="FAO",SUMIFS(DataGHGFAO[AFOLU_MtCO2e],DataGHGFAO[ISO3],calc[[#This Row],[ISO3]]),IF(calc[[#This Row],[C5Source]]="GHGI",SUMIFS(DataGHGI[MtCO2e],DataGHGI[Sector],"Land-Use Change and Forestry",DataGHGI[ISO3],calc[[#This Row],[ISO3]])+SUMIFS(DataGHGI[MtCO2e],DataGHGI[Sector],"Agriculture",DataGHGI[ISO3],calc[[#This Row],[ISO3]]),""))</f>
        <v>34.040303899999998</v>
      </c>
      <c r="W98" t="str">
        <f>IF(calc[[#This Row],[C5Value]]&lt;&gt;0,IF(calc[[#This Row],[C5Value]]&lt;calc[[#This Row],[C5Threshold]],"No","Yes"),"nd")</f>
        <v>Yes</v>
      </c>
      <c r="X98" s="60" t="str">
        <f>IF(AND(calc[[#This Row],[C1Outcome]]="NO",calc[[#This Row],[C2Outcome]]="NO"),IF(calc[[#This Row],[C3Outcome]]="YES","Profile5","Profile6"),IF(calc[[#This Row],[C3Outcome]]="No","Profile4",IF(calc[[#This Row],[C4Outcome]]="YES",IF(calc[[#This Row],[C5Outcome]]="YES","Profile1","Profile2"),"Profile3")))</f>
        <v>Profile5</v>
      </c>
      <c r="Y98" s="44" t="str">
        <f>IF(OR(calc[[#This Row],[C1Outcome]]="nd",calc[[#This Row],[C3Outcome]]="nd",calc[[#This Row],[C5Outcome]]="nd"),"",calc[[#This Row],[PROFILE_pre]])</f>
        <v>Profile5</v>
      </c>
      <c r="Z98" s="62">
        <f>SUMIFS(DataGHGFAO[LULUCF_MtCO2e],DataGHGFAO[ISO3],calc[[#This Row],[ISO3]])</f>
        <v>12.279143599999999</v>
      </c>
      <c r="AA98" s="62">
        <f>SUMIFS(DataGHGFAO[Crop_MtCO2e],DataGHGFAO[ISO3],calc[[#This Row],[ISO3]])</f>
        <v>9.3591260999999992</v>
      </c>
      <c r="AB98" s="62">
        <f>SUMIFS(DataGHGFAO[Livestock_MtCO2e],DataGHGFAO[ISO3],calc[[#This Row],[ISO3]])</f>
        <v>12.402034200000001</v>
      </c>
      <c r="AC98" s="62">
        <f>SUMIFS(DataGHGFAO[AFOLU_MtCO2e],DataGHGFAO[ISO3],calc[[#This Row],[ISO3]])</f>
        <v>34.040303899999998</v>
      </c>
    </row>
    <row r="99" spans="1:29">
      <c r="A99" t="s">
        <v>319</v>
      </c>
      <c r="B99" t="s">
        <v>320</v>
      </c>
      <c r="C99" t="str">
        <f>INDEX(SelectionMethod[],MATCH("x",SelectionMethod[Selection],0),2)</f>
        <v>FABLEBrief</v>
      </c>
      <c r="D99" t="str">
        <f>IF(calc[[#This Row],[Method]]="FABLEBrief",INDEX(Method_FABLEBrief[],MATCH("Totalkcal",Method_FABLEBrief[Criteria],0),3),IF(calc[[#This Row],[Method]]="Test",INDEX(Method_Test[],MATCH("Totalkcal",Method_Test[Criteria],0),3),""))</f>
        <v>FAO</v>
      </c>
      <c r="E99">
        <f>IF(calc[[#This Row],[Method]]="FABLEBrief",INDEX(Method_FABLEBrief[],MATCH("Totalkcal",Method_FABLEBrief[Criteria],0),2),IF(calc[[#This Row],[Method]]="Test",INDEX(Method_Test[],MATCH("Totalkcal",Method_Test[Criteria],0),2),""))</f>
        <v>3000</v>
      </c>
      <c r="F99">
        <f>IF(calc[[#This Row],[C1Source]]="FAO",SUMIFS(DataFoodConso[Total Kcal],DataFoodConso[ISO3],calc[[#This Row],[ISO3]]),"")</f>
        <v>2230</v>
      </c>
      <c r="G99" t="str">
        <f>IF(calc[[#This Row],[C1Value]]&gt;0,IF(calc[[#This Row],[C1Value]]&lt;=calc[[#This Row],[C1Threshold]],"No","Yes"),"nd")</f>
        <v>No</v>
      </c>
      <c r="H99" t="str">
        <f>IF(calc[[#This Row],[Method]]="FABLEBrief",INDEX(Method_FABLEBrief[],MATCH("RedMeatkcal",Method_FABLEBrief[Criteria],0),3),IF(calc[[#This Row],[Method]]="Test",INDEX(Method_Test[],MATCH("RedMeatkcal",Method_Test[Criteria],0),3),""))</f>
        <v>FAO</v>
      </c>
      <c r="I99">
        <f>IF(calc[[#This Row],[Method]]="FABLEBrief",INDEX(Method_FABLEBrief[],MATCH("RedMeatkcal",Method_FABLEBrief[Criteria],0),2),IF(calc[[#This Row],[Method]]="Test",INDEX(Method_Test[],MATCH("RedMeatkcal",Method_Test[Criteria],0),2),""))</f>
        <v>60</v>
      </c>
      <c r="J99">
        <f>IF(calc[[#This Row],[C2Source]]="FAO",SUMIFS(DataFoodConso[Red Meat],DataFoodConso[ISO3],calc[[#This Row],[ISO3]]),"")</f>
        <v>78</v>
      </c>
      <c r="K99" s="41" t="str">
        <f>IF(AND(calc[[#This Row],[C2Value]]&gt;0,calc[[#This Row],[C2Value]]&lt;=calc[[#This Row],[C2Threshold]]),"No","Yes")</f>
        <v>Yes</v>
      </c>
      <c r="L99" t="str">
        <f>IF(calc[[#This Row],[Method]]="FABLEBrief",INDEX(Method_FABLEBrief[],MATCH("LandRemovalPotential",Method_FABLEBrief[Criteria],0),3),IF(calc[[#This Row],[Method]]="Test",INDEX(Method_Test[],MATCH("LandRemovalPotential",Method_Test[Criteria],0),3),""))</f>
        <v>RoeNoAgri</v>
      </c>
      <c r="M99" s="3">
        <f>IF(calc[[#This Row],[Method]]="FABLEBrief",INDEX(Method_FABLEBrief[],MATCH("LandRemovalPotential",Method_FABLEBrief[Criteria],0),2),IF(calc[[#This Row],[Method]]="Test",INDEX(Method_Test[],MATCH("LandRemovalPotential",Method_Test[Criteria],0),2),""))</f>
        <v>0.19550000000000001</v>
      </c>
      <c r="N99" s="3">
        <f>IF(AND(calc[[#This Row],[C3Source]]="RoeNoAgri",calc[[#This Row],[C4Source]]="FAO"),SUMIFS(DataShLandRemPot[FAOSh_noagri],DataShLandRemPot[ISO3],calc[[#This Row],[ISO3]]),IF(AND(calc[[#This Row],[C3Source]]="RoeAgri",calc[[#This Row],[C4Source]]="FAO"),SUMIFS(DataShLandRemPot[FAOSh_withagri],DataShLandRemPot[ISO3],calc[[#This Row],[ISO3]]),IF(AND(calc[[#This Row],[C3Source]]="RoeNoAgri",calc[[#This Row],[C4Source]]="GHGI"),SUMIFS(DataShLandRemPot[GHGISh_noagri],DataShLandRemPot[ISO3],calc[[#This Row],[ISO3]]),IF(AND(calc[[#This Row],[C3Source]]="RoeAgri",calc[[#This Row],[C4Source]]="GHGI"),SUMIFS(DataShLandRemPot[GHGISh_wagri],DataShLandRemPot[ISO3],calc[[#This Row],[ISO3]]),""))))</f>
        <v>1.9715034046902833</v>
      </c>
      <c r="O99" t="str">
        <f>IF(calc[[#This Row],[C3Value]]&lt;&gt;0,IF(calc[[#This Row],[C3Value]]&gt;=calc[[#This Row],[C3Threshold]],"Yes","No"),"nd")</f>
        <v>Yes</v>
      </c>
      <c r="P99" t="str">
        <f>IF(calc[[#This Row],[Method]]="FABLEBrief",INDEX(Method_FABLEBrief[],MATCH("LULUCFnegative",Method_FABLEBrief[Criteria],0),3),IF(calc[[#This Row],[Method]]="Test",INDEX(Method_Test[],MATCH("LULUCFnegative",Method_Test[Criteria],0),3),""))</f>
        <v>FAO</v>
      </c>
      <c r="Q99" s="25">
        <f>IF(calc[[#This Row],[Method]]="FABLEBrief",INDEX(Method_FABLEBrief[],MATCH("LULUCFnegative",Method_FABLEBrief[Criteria],0),2),IF(calc[[#This Row],[Method]]="Test",INDEX(Method_Test[],MATCH("LULUCFnegative",Method_Test[Criteria],0),2),""))</f>
        <v>0</v>
      </c>
      <c r="R99" s="29">
        <f>IF(calc[[#This Row],[C4Source]]="FAO",SUMIFS(DataGHGFAO[LULUCF_MtCO2e],DataGHGFAO[ISO3],calc[[#This Row],[ISO3]]),IF(calc[[#This Row],[C4Source]]="GHGI",SUMIFS(DataGHGI[MtCO2e],DataGHGI[Sector],"Land-Use Change and Forestry",DataGHGI[ISO3],calc[[#This Row],[ISO3]]),""))</f>
        <v>1.6305664999999998</v>
      </c>
      <c r="S99" t="str">
        <f>IF(calc[[#This Row],[C4Value]]&lt;&gt;0,IF(calc[[#This Row],[C4Value]]&lt;calc[[#This Row],[C4Threshold]],"Yes","No"),"nd")</f>
        <v>No</v>
      </c>
      <c r="T99" t="str">
        <f>IF(calc[[#This Row],[Method]]="FABLEBrief",INDEX(Method_FABLEBrief[],MATCH("AFOLU",Method_FABLEBrief[Criteria],0),3),IF(calc[[#This Row],[Method]]="Test",INDEX(Method_Test[],MATCH("AFOLU",Method_Test[Criteria],0),3),""))</f>
        <v>FAO</v>
      </c>
      <c r="U99" s="25">
        <f>IF(calc[[#This Row],[Method]]="FABLEBrief",INDEX(Method_FABLEBrief[],MATCH("AFOLU",Method_FABLEBrief[Criteria],0),2),IF(calc[[#This Row],[Method]]="Test",INDEX(Method_Test[],MATCH("AFOLU",Method_Test[Criteria],0),2),""))</f>
        <v>0</v>
      </c>
      <c r="V99" s="25">
        <f>IF(calc[[#This Row],[C5Source]]="FAO",SUMIFS(DataGHGFAO[AFOLU_MtCO2e],DataGHGFAO[ISO3],calc[[#This Row],[ISO3]]),IF(calc[[#This Row],[C5Source]]="GHGI",SUMIFS(DataGHGI[MtCO2e],DataGHGI[Sector],"Land-Use Change and Forestry",DataGHGI[ISO3],calc[[#This Row],[ISO3]])+SUMIFS(DataGHGI[MtCO2e],DataGHGI[Sector],"Agriculture",DataGHGI[ISO3],calc[[#This Row],[ISO3]]),""))</f>
        <v>3.6511777000000003</v>
      </c>
      <c r="W99" t="str">
        <f>IF(calc[[#This Row],[C5Value]]&lt;&gt;0,IF(calc[[#This Row],[C5Value]]&lt;calc[[#This Row],[C5Threshold]],"No","Yes"),"nd")</f>
        <v>Yes</v>
      </c>
      <c r="X99" s="60" t="str">
        <f>IF(AND(calc[[#This Row],[C1Outcome]]="NO",calc[[#This Row],[C2Outcome]]="NO"),IF(calc[[#This Row],[C3Outcome]]="YES","Profile5","Profile6"),IF(calc[[#This Row],[C3Outcome]]="No","Profile4",IF(calc[[#This Row],[C4Outcome]]="YES",IF(calc[[#This Row],[C5Outcome]]="YES","Profile1","Profile2"),"Profile3")))</f>
        <v>Profile3</v>
      </c>
      <c r="Y99" s="44" t="str">
        <f>IF(OR(calc[[#This Row],[C1Outcome]]="nd",calc[[#This Row],[C3Outcome]]="nd",calc[[#This Row],[C5Outcome]]="nd"),"",calc[[#This Row],[PROFILE_pre]])</f>
        <v>Profile3</v>
      </c>
      <c r="Z99" s="62">
        <f>SUMIFS(DataGHGFAO[LULUCF_MtCO2e],DataGHGFAO[ISO3],calc[[#This Row],[ISO3]])</f>
        <v>1.6305664999999998</v>
      </c>
      <c r="AA99" s="62">
        <f>SUMIFS(DataGHGFAO[Crop_MtCO2e],DataGHGFAO[ISO3],calc[[#This Row],[ISO3]])</f>
        <v>0.5437162000000002</v>
      </c>
      <c r="AB99" s="62">
        <f>SUMIFS(DataGHGFAO[Livestock_MtCO2e],DataGHGFAO[ISO3],calc[[#This Row],[ISO3]])</f>
        <v>1.4768950000000001</v>
      </c>
      <c r="AC99" s="62">
        <f>SUMIFS(DataGHGFAO[AFOLU_MtCO2e],DataGHGFAO[ISO3],calc[[#This Row],[ISO3]])</f>
        <v>3.6511777000000003</v>
      </c>
    </row>
    <row r="100" spans="1:29">
      <c r="A100" t="s">
        <v>177</v>
      </c>
      <c r="B100" t="s">
        <v>178</v>
      </c>
      <c r="C100" t="str">
        <f>INDEX(SelectionMethod[],MATCH("x",SelectionMethod[Selection],0),2)</f>
        <v>FABLEBrief</v>
      </c>
      <c r="D100" t="str">
        <f>IF(calc[[#This Row],[Method]]="FABLEBrief",INDEX(Method_FABLEBrief[],MATCH("Totalkcal",Method_FABLEBrief[Criteria],0),3),IF(calc[[#This Row],[Method]]="Test",INDEX(Method_Test[],MATCH("Totalkcal",Method_Test[Criteria],0),3),""))</f>
        <v>FAO</v>
      </c>
      <c r="E100">
        <f>IF(calc[[#This Row],[Method]]="FABLEBrief",INDEX(Method_FABLEBrief[],MATCH("Totalkcal",Method_FABLEBrief[Criteria],0),2),IF(calc[[#This Row],[Method]]="Test",INDEX(Method_Test[],MATCH("Totalkcal",Method_Test[Criteria],0),2),""))</f>
        <v>3000</v>
      </c>
      <c r="F100">
        <f>IF(calc[[#This Row],[C1Source]]="FAO",SUMIFS(DataFoodConso[Total Kcal],DataFoodConso[ISO3],calc[[#This Row],[ISO3]]),"")</f>
        <v>2940</v>
      </c>
      <c r="G100" t="str">
        <f>IF(calc[[#This Row],[C1Value]]&gt;0,IF(calc[[#This Row],[C1Value]]&lt;=calc[[#This Row],[C1Threshold]],"No","Yes"),"nd")</f>
        <v>No</v>
      </c>
      <c r="H100" t="str">
        <f>IF(calc[[#This Row],[Method]]="FABLEBrief",INDEX(Method_FABLEBrief[],MATCH("RedMeatkcal",Method_FABLEBrief[Criteria],0),3),IF(calc[[#This Row],[Method]]="Test",INDEX(Method_Test[],MATCH("RedMeatkcal",Method_Test[Criteria],0),3),""))</f>
        <v>FAO</v>
      </c>
      <c r="I100">
        <f>IF(calc[[#This Row],[Method]]="FABLEBrief",INDEX(Method_FABLEBrief[],MATCH("RedMeatkcal",Method_FABLEBrief[Criteria],0),2),IF(calc[[#This Row],[Method]]="Test",INDEX(Method_Test[],MATCH("RedMeatkcal",Method_Test[Criteria],0),2),""))</f>
        <v>60</v>
      </c>
      <c r="J100">
        <f>IF(calc[[#This Row],[C2Source]]="FAO",SUMIFS(DataFoodConso[Red Meat],DataFoodConso[ISO3],calc[[#This Row],[ISO3]]),"")</f>
        <v>73</v>
      </c>
      <c r="K100" t="str">
        <f>IF(AND(calc[[#This Row],[C2Value]]&gt;0,calc[[#This Row],[C2Value]]&lt;=calc[[#This Row],[C2Threshold]]),"No","Yes")</f>
        <v>Yes</v>
      </c>
      <c r="L100" t="str">
        <f>IF(calc[[#This Row],[Method]]="FABLEBrief",INDEX(Method_FABLEBrief[],MATCH("LandRemovalPotential",Method_FABLEBrief[Criteria],0),3),IF(calc[[#This Row],[Method]]="Test",INDEX(Method_Test[],MATCH("LandRemovalPotential",Method_Test[Criteria],0),3),""))</f>
        <v>RoeNoAgri</v>
      </c>
      <c r="M100" s="3">
        <f>IF(calc[[#This Row],[Method]]="FABLEBrief",INDEX(Method_FABLEBrief[],MATCH("LandRemovalPotential",Method_FABLEBrief[Criteria],0),2),IF(calc[[#This Row],[Method]]="Test",INDEX(Method_Test[],MATCH("LandRemovalPotential",Method_Test[Criteria],0),2),""))</f>
        <v>0.19550000000000001</v>
      </c>
      <c r="N100" s="3">
        <f>IF(AND(calc[[#This Row],[C3Source]]="RoeNoAgri",calc[[#This Row],[C4Source]]="FAO"),SUMIFS(DataShLandRemPot[FAOSh_noagri],DataShLandRemPot[ISO3],calc[[#This Row],[ISO3]]),IF(AND(calc[[#This Row],[C3Source]]="RoeAgri",calc[[#This Row],[C4Source]]="FAO"),SUMIFS(DataShLandRemPot[FAOSh_withagri],DataShLandRemPot[ISO3],calc[[#This Row],[ISO3]]),IF(AND(calc[[#This Row],[C3Source]]="RoeNoAgri",calc[[#This Row],[C4Source]]="GHGI"),SUMIFS(DataShLandRemPot[GHGISh_noagri],DataShLandRemPot[ISO3],calc[[#This Row],[ISO3]]),IF(AND(calc[[#This Row],[C3Source]]="RoeAgri",calc[[#This Row],[C4Source]]="GHGI"),SUMIFS(DataShLandRemPot[GHGISh_wagri],DataShLandRemPot[ISO3],calc[[#This Row],[ISO3]]),""))))</f>
        <v>4.3987111677880311</v>
      </c>
      <c r="O100" t="str">
        <f>IF(calc[[#This Row],[C3Value]]&lt;&gt;0,IF(calc[[#This Row],[C3Value]]&gt;=calc[[#This Row],[C3Threshold]],"Yes","No"),"nd")</f>
        <v>Yes</v>
      </c>
      <c r="P100" t="str">
        <f>IF(calc[[#This Row],[Method]]="FABLEBrief",INDEX(Method_FABLEBrief[],MATCH("LULUCFnegative",Method_FABLEBrief[Criteria],0),3),IF(calc[[#This Row],[Method]]="Test",INDEX(Method_Test[],MATCH("LULUCFnegative",Method_Test[Criteria],0),3),""))</f>
        <v>FAO</v>
      </c>
      <c r="Q100" s="25">
        <f>IF(calc[[#This Row],[Method]]="FABLEBrief",INDEX(Method_FABLEBrief[],MATCH("LULUCFnegative",Method_FABLEBrief[Criteria],0),2),IF(calc[[#This Row],[Method]]="Test",INDEX(Method_Test[],MATCH("LULUCFnegative",Method_Test[Criteria],0),2),""))</f>
        <v>0</v>
      </c>
      <c r="R100" s="29">
        <f>IF(calc[[#This Row],[C4Source]]="FAO",SUMIFS(DataGHGFAO[LULUCF_MtCO2e],DataGHGFAO[ISO3],calc[[#This Row],[ISO3]]),IF(calc[[#This Row],[C4Source]]="GHGI",SUMIFS(DataGHGI[MtCO2e],DataGHGI[Sector],"Land-Use Change and Forestry",DataGHGI[ISO3],calc[[#This Row],[ISO3]]),""))</f>
        <v>14.117484200000002</v>
      </c>
      <c r="S100" t="str">
        <f>IF(calc[[#This Row],[C4Value]]&lt;&gt;0,IF(calc[[#This Row],[C4Value]]&lt;calc[[#This Row],[C4Threshold]],"Yes","No"),"nd")</f>
        <v>No</v>
      </c>
      <c r="T100" t="str">
        <f>IF(calc[[#This Row],[Method]]="FABLEBrief",INDEX(Method_FABLEBrief[],MATCH("AFOLU",Method_FABLEBrief[Criteria],0),3),IF(calc[[#This Row],[Method]]="Test",INDEX(Method_Test[],MATCH("AFOLU",Method_Test[Criteria],0),3),""))</f>
        <v>FAO</v>
      </c>
      <c r="U100" s="25">
        <f>IF(calc[[#This Row],[Method]]="FABLEBrief",INDEX(Method_FABLEBrief[],MATCH("AFOLU",Method_FABLEBrief[Criteria],0),2),IF(calc[[#This Row],[Method]]="Test",INDEX(Method_Test[],MATCH("AFOLU",Method_Test[Criteria],0),2),""))</f>
        <v>0</v>
      </c>
      <c r="V100" s="25">
        <f>IF(calc[[#This Row],[C5Source]]="FAO",SUMIFS(DataGHGFAO[AFOLU_MtCO2e],DataGHGFAO[ISO3],calc[[#This Row],[ISO3]]),IF(calc[[#This Row],[C5Source]]="GHGI",SUMIFS(DataGHGI[MtCO2e],DataGHGI[Sector],"Land-Use Change and Forestry",DataGHGI[ISO3],calc[[#This Row],[ISO3]])+SUMIFS(DataGHGI[MtCO2e],DataGHGI[Sector],"Agriculture",DataGHGI[ISO3],calc[[#This Row],[ISO3]]),""))</f>
        <v>16.7073714</v>
      </c>
      <c r="W100" t="str">
        <f>IF(calc[[#This Row],[C5Value]]&lt;&gt;0,IF(calc[[#This Row],[C5Value]]&lt;calc[[#This Row],[C5Threshold]],"No","Yes"),"nd")</f>
        <v>Yes</v>
      </c>
      <c r="X100" s="60" t="str">
        <f>IF(AND(calc[[#This Row],[C1Outcome]]="NO",calc[[#This Row],[C2Outcome]]="NO"),IF(calc[[#This Row],[C3Outcome]]="YES","Profile5","Profile6"),IF(calc[[#This Row],[C3Outcome]]="No","Profile4",IF(calc[[#This Row],[C4Outcome]]="YES",IF(calc[[#This Row],[C5Outcome]]="YES","Profile1","Profile2"),"Profile3")))</f>
        <v>Profile3</v>
      </c>
      <c r="Y100" s="44" t="str">
        <f>IF(OR(calc[[#This Row],[C1Outcome]]="nd",calc[[#This Row],[C3Outcome]]="nd",calc[[#This Row],[C5Outcome]]="nd"),"",calc[[#This Row],[PROFILE_pre]])</f>
        <v>Profile3</v>
      </c>
      <c r="Z100" s="62">
        <f>SUMIFS(DataGHGFAO[LULUCF_MtCO2e],DataGHGFAO[ISO3],calc[[#This Row],[ISO3]])</f>
        <v>14.117484200000002</v>
      </c>
      <c r="AA100" s="62">
        <f>SUMIFS(DataGHGFAO[Crop_MtCO2e],DataGHGFAO[ISO3],calc[[#This Row],[ISO3]])</f>
        <v>2.2046682999999998</v>
      </c>
      <c r="AB100" s="62">
        <f>SUMIFS(DataGHGFAO[Livestock_MtCO2e],DataGHGFAO[ISO3],calc[[#This Row],[ISO3]])</f>
        <v>0.38521879999999997</v>
      </c>
      <c r="AC100" s="62">
        <f>SUMIFS(DataGHGFAO[AFOLU_MtCO2e],DataGHGFAO[ISO3],calc[[#This Row],[ISO3]])</f>
        <v>16.7073714</v>
      </c>
    </row>
    <row r="101" spans="1:29">
      <c r="A101" t="s">
        <v>309</v>
      </c>
      <c r="B101" t="s">
        <v>310</v>
      </c>
      <c r="C101" t="str">
        <f>INDEX(SelectionMethod[],MATCH("x",SelectionMethod[Selection],0),2)</f>
        <v>FABLEBrief</v>
      </c>
      <c r="D101" t="str">
        <f>IF(calc[[#This Row],[Method]]="FABLEBrief",INDEX(Method_FABLEBrief[],MATCH("Totalkcal",Method_FABLEBrief[Criteria],0),3),IF(calc[[#This Row],[Method]]="Test",INDEX(Method_Test[],MATCH("Totalkcal",Method_Test[Criteria],0),3),""))</f>
        <v>FAO</v>
      </c>
      <c r="E101">
        <f>IF(calc[[#This Row],[Method]]="FABLEBrief",INDEX(Method_FABLEBrief[],MATCH("Totalkcal",Method_FABLEBrief[Criteria],0),2),IF(calc[[#This Row],[Method]]="Test",INDEX(Method_Test[],MATCH("Totalkcal",Method_Test[Criteria],0),2),""))</f>
        <v>3000</v>
      </c>
      <c r="F101">
        <f>IF(calc[[#This Row],[C1Source]]="FAO",SUMIFS(DataFoodConso[Total Kcal],DataFoodConso[ISO3],calc[[#This Row],[ISO3]]),"")</f>
        <v>2159</v>
      </c>
      <c r="G101" t="str">
        <f>IF(calc[[#This Row],[C1Value]]&gt;0,IF(calc[[#This Row],[C1Value]]&lt;=calc[[#This Row],[C1Threshold]],"No","Yes"),"nd")</f>
        <v>No</v>
      </c>
      <c r="H101" t="str">
        <f>IF(calc[[#This Row],[Method]]="FABLEBrief",INDEX(Method_FABLEBrief[],MATCH("RedMeatkcal",Method_FABLEBrief[Criteria],0),3),IF(calc[[#This Row],[Method]]="Test",INDEX(Method_Test[],MATCH("RedMeatkcal",Method_Test[Criteria],0),3),""))</f>
        <v>FAO</v>
      </c>
      <c r="I101">
        <f>IF(calc[[#This Row],[Method]]="FABLEBrief",INDEX(Method_FABLEBrief[],MATCH("RedMeatkcal",Method_FABLEBrief[Criteria],0),2),IF(calc[[#This Row],[Method]]="Test",INDEX(Method_Test[],MATCH("RedMeatkcal",Method_Test[Criteria],0),2),""))</f>
        <v>60</v>
      </c>
      <c r="J101">
        <f>IF(calc[[#This Row],[C2Source]]="FAO",SUMIFS(DataFoodConso[Red Meat],DataFoodConso[ISO3],calc[[#This Row],[ISO3]]),"")</f>
        <v>57</v>
      </c>
      <c r="K101" s="41" t="str">
        <f>IF(AND(calc[[#This Row],[C2Value]]&gt;0,calc[[#This Row],[C2Value]]&lt;=calc[[#This Row],[C2Threshold]]),"No","Yes")</f>
        <v>No</v>
      </c>
      <c r="L101" t="str">
        <f>IF(calc[[#This Row],[Method]]="FABLEBrief",INDEX(Method_FABLEBrief[],MATCH("LandRemovalPotential",Method_FABLEBrief[Criteria],0),3),IF(calc[[#This Row],[Method]]="Test",INDEX(Method_Test[],MATCH("LandRemovalPotential",Method_Test[Criteria],0),3),""))</f>
        <v>RoeNoAgri</v>
      </c>
      <c r="M101" s="3">
        <f>IF(calc[[#This Row],[Method]]="FABLEBrief",INDEX(Method_FABLEBrief[],MATCH("LandRemovalPotential",Method_FABLEBrief[Criteria],0),2),IF(calc[[#This Row],[Method]]="Test",INDEX(Method_Test[],MATCH("LandRemovalPotential",Method_Test[Criteria],0),2),""))</f>
        <v>0.19550000000000001</v>
      </c>
      <c r="N101" s="3">
        <f>IF(AND(calc[[#This Row],[C3Source]]="RoeNoAgri",calc[[#This Row],[C4Source]]="FAO"),SUMIFS(DataShLandRemPot[FAOSh_noagri],DataShLandRemPot[ISO3],calc[[#This Row],[ISO3]]),IF(AND(calc[[#This Row],[C3Source]]="RoeAgri",calc[[#This Row],[C4Source]]="FAO"),SUMIFS(DataShLandRemPot[FAOSh_withagri],DataShLandRemPot[ISO3],calc[[#This Row],[ISO3]]),IF(AND(calc[[#This Row],[C3Source]]="RoeNoAgri",calc[[#This Row],[C4Source]]="GHGI"),SUMIFS(DataShLandRemPot[GHGISh_noagri],DataShLandRemPot[ISO3],calc[[#This Row],[ISO3]]),IF(AND(calc[[#This Row],[C3Source]]="RoeAgri",calc[[#This Row],[C4Source]]="GHGI"),SUMIFS(DataShLandRemPot[GHGISh_wagri],DataShLandRemPot[ISO3],calc[[#This Row],[ISO3]]),""))))</f>
        <v>0.69545794707541309</v>
      </c>
      <c r="O101" t="str">
        <f>IF(calc[[#This Row],[C3Value]]&lt;&gt;0,IF(calc[[#This Row],[C3Value]]&gt;=calc[[#This Row],[C3Threshold]],"Yes","No"),"nd")</f>
        <v>Yes</v>
      </c>
      <c r="P101" t="str">
        <f>IF(calc[[#This Row],[Method]]="FABLEBrief",INDEX(Method_FABLEBrief[],MATCH("LULUCFnegative",Method_FABLEBrief[Criteria],0),3),IF(calc[[#This Row],[Method]]="Test",INDEX(Method_Test[],MATCH("LULUCFnegative",Method_Test[Criteria],0),3),""))</f>
        <v>FAO</v>
      </c>
      <c r="Q101" s="25">
        <f>IF(calc[[#This Row],[Method]]="FABLEBrief",INDEX(Method_FABLEBrief[],MATCH("LULUCFnegative",Method_FABLEBrief[Criteria],0),2),IF(calc[[#This Row],[Method]]="Test",INDEX(Method_Test[],MATCH("LULUCFnegative",Method_Test[Criteria],0),2),""))</f>
        <v>0</v>
      </c>
      <c r="R101" s="29">
        <f>IF(calc[[#This Row],[C4Source]]="FAO",SUMIFS(DataGHGFAO[LULUCF_MtCO2e],DataGHGFAO[ISO3],calc[[#This Row],[ISO3]]),IF(calc[[#This Row],[C4Source]]="GHGI",SUMIFS(DataGHGI[MtCO2e],DataGHGI[Sector],"Land-Use Change and Forestry",DataGHGI[ISO3],calc[[#This Row],[ISO3]]),""))</f>
        <v>0.63463400000000003</v>
      </c>
      <c r="S101" t="str">
        <f>IF(calc[[#This Row],[C4Value]]&lt;&gt;0,IF(calc[[#This Row],[C4Value]]&lt;calc[[#This Row],[C4Threshold]],"Yes","No"),"nd")</f>
        <v>No</v>
      </c>
      <c r="T101" t="str">
        <f>IF(calc[[#This Row],[Method]]="FABLEBrief",INDEX(Method_FABLEBrief[],MATCH("AFOLU",Method_FABLEBrief[Criteria],0),3),IF(calc[[#This Row],[Method]]="Test",INDEX(Method_Test[],MATCH("AFOLU",Method_Test[Criteria],0),3),""))</f>
        <v>FAO</v>
      </c>
      <c r="U101" s="25">
        <f>IF(calc[[#This Row],[Method]]="FABLEBrief",INDEX(Method_FABLEBrief[],MATCH("AFOLU",Method_FABLEBrief[Criteria],0),2),IF(calc[[#This Row],[Method]]="Test",INDEX(Method_Test[],MATCH("AFOLU",Method_Test[Criteria],0),2),""))</f>
        <v>0</v>
      </c>
      <c r="V101" s="25">
        <f>IF(calc[[#This Row],[C5Source]]="FAO",SUMIFS(DataGHGFAO[AFOLU_MtCO2e],DataGHGFAO[ISO3],calc[[#This Row],[ISO3]]),IF(calc[[#This Row],[C5Source]]="GHGI",SUMIFS(DataGHGI[MtCO2e],DataGHGI[Sector],"Land-Use Change and Forestry",DataGHGI[ISO3],calc[[#This Row],[ISO3]])+SUMIFS(DataGHGI[MtCO2e],DataGHGI[Sector],"Agriculture",DataGHGI[ISO3],calc[[#This Row],[ISO3]]),""))</f>
        <v>5.4112388000000005</v>
      </c>
      <c r="W101" t="str">
        <f>IF(calc[[#This Row],[C5Value]]&lt;&gt;0,IF(calc[[#This Row],[C5Value]]&lt;calc[[#This Row],[C5Threshold]],"No","Yes"),"nd")</f>
        <v>Yes</v>
      </c>
      <c r="X101" s="60" t="str">
        <f>IF(AND(calc[[#This Row],[C1Outcome]]="NO",calc[[#This Row],[C2Outcome]]="NO"),IF(calc[[#This Row],[C3Outcome]]="YES","Profile5","Profile6"),IF(calc[[#This Row],[C3Outcome]]="No","Profile4",IF(calc[[#This Row],[C4Outcome]]="YES",IF(calc[[#This Row],[C5Outcome]]="YES","Profile1","Profile2"),"Profile3")))</f>
        <v>Profile5</v>
      </c>
      <c r="Y101" s="44" t="str">
        <f>IF(OR(calc[[#This Row],[C1Outcome]]="nd",calc[[#This Row],[C3Outcome]]="nd",calc[[#This Row],[C5Outcome]]="nd"),"",calc[[#This Row],[PROFILE_pre]])</f>
        <v>Profile5</v>
      </c>
      <c r="Z101" s="62">
        <f>SUMIFS(DataGHGFAO[LULUCF_MtCO2e],DataGHGFAO[ISO3],calc[[#This Row],[ISO3]])</f>
        <v>0.63463400000000003</v>
      </c>
      <c r="AA101" s="62">
        <f>SUMIFS(DataGHGFAO[Crop_MtCO2e],DataGHGFAO[ISO3],calc[[#This Row],[ISO3]])</f>
        <v>0.28748400000000007</v>
      </c>
      <c r="AB101" s="62">
        <f>SUMIFS(DataGHGFAO[Livestock_MtCO2e],DataGHGFAO[ISO3],calc[[#This Row],[ISO3]])</f>
        <v>4.4891208000000002</v>
      </c>
      <c r="AC101" s="62">
        <f>SUMIFS(DataGHGFAO[AFOLU_MtCO2e],DataGHGFAO[ISO3],calc[[#This Row],[ISO3]])</f>
        <v>5.4112388000000005</v>
      </c>
    </row>
    <row r="102" spans="1:29">
      <c r="A102" t="s">
        <v>536</v>
      </c>
      <c r="B102" t="s">
        <v>537</v>
      </c>
      <c r="C102" t="str">
        <f>INDEX(SelectionMethod[],MATCH("x",SelectionMethod[Selection],0),2)</f>
        <v>FABLEBrief</v>
      </c>
      <c r="D102" t="str">
        <f>IF(calc[[#This Row],[Method]]="FABLEBrief",INDEX(Method_FABLEBrief[],MATCH("Totalkcal",Method_FABLEBrief[Criteria],0),3),IF(calc[[#This Row],[Method]]="Test",INDEX(Method_Test[],MATCH("Totalkcal",Method_Test[Criteria],0),3),""))</f>
        <v>FAO</v>
      </c>
      <c r="E102">
        <f>IF(calc[[#This Row],[Method]]="FABLEBrief",INDEX(Method_FABLEBrief[],MATCH("Totalkcal",Method_FABLEBrief[Criteria],0),2),IF(calc[[#This Row],[Method]]="Test",INDEX(Method_Test[],MATCH("Totalkcal",Method_Test[Criteria],0),2),""))</f>
        <v>3000</v>
      </c>
      <c r="F102">
        <f>IF(calc[[#This Row],[C1Source]]="FAO",SUMIFS(DataFoodConso[Total Kcal],DataFoodConso[ISO3],calc[[#This Row],[ISO3]]),"")</f>
        <v>0</v>
      </c>
      <c r="G102" t="str">
        <f>IF(calc[[#This Row],[C1Value]]&gt;0,IF(calc[[#This Row],[C1Value]]&lt;=calc[[#This Row],[C1Threshold]],"No","Yes"),"nd")</f>
        <v>nd</v>
      </c>
      <c r="H102" t="str">
        <f>IF(calc[[#This Row],[Method]]="FABLEBrief",INDEX(Method_FABLEBrief[],MATCH("RedMeatkcal",Method_FABLEBrief[Criteria],0),3),IF(calc[[#This Row],[Method]]="Test",INDEX(Method_Test[],MATCH("RedMeatkcal",Method_Test[Criteria],0),3),""))</f>
        <v>FAO</v>
      </c>
      <c r="I102">
        <f>IF(calc[[#This Row],[Method]]="FABLEBrief",INDEX(Method_FABLEBrief[],MATCH("RedMeatkcal",Method_FABLEBrief[Criteria],0),2),IF(calc[[#This Row],[Method]]="Test",INDEX(Method_Test[],MATCH("RedMeatkcal",Method_Test[Criteria],0),2),""))</f>
        <v>60</v>
      </c>
      <c r="J102">
        <f>IF(calc[[#This Row],[C2Source]]="FAO",SUMIFS(DataFoodConso[Red Meat],DataFoodConso[ISO3],calc[[#This Row],[ISO3]]),"")</f>
        <v>0</v>
      </c>
      <c r="K102" s="41" t="str">
        <f>IF(AND(calc[[#This Row],[C2Value]]&gt;0,calc[[#This Row],[C2Value]]&lt;=calc[[#This Row],[C2Threshold]]),"No","Yes")</f>
        <v>Yes</v>
      </c>
      <c r="L102" t="str">
        <f>IF(calc[[#This Row],[Method]]="FABLEBrief",INDEX(Method_FABLEBrief[],MATCH("LandRemovalPotential",Method_FABLEBrief[Criteria],0),3),IF(calc[[#This Row],[Method]]="Test",INDEX(Method_Test[],MATCH("LandRemovalPotential",Method_Test[Criteria],0),3),""))</f>
        <v>RoeNoAgri</v>
      </c>
      <c r="M102" s="3">
        <f>IF(calc[[#This Row],[Method]]="FABLEBrief",INDEX(Method_FABLEBrief[],MATCH("LandRemovalPotential",Method_FABLEBrief[Criteria],0),2),IF(calc[[#This Row],[Method]]="Test",INDEX(Method_Test[],MATCH("LandRemovalPotential",Method_Test[Criteria],0),2),""))</f>
        <v>0.19550000000000001</v>
      </c>
      <c r="N102" s="3">
        <f>IF(AND(calc[[#This Row],[C3Source]]="RoeNoAgri",calc[[#This Row],[C4Source]]="FAO"),SUMIFS(DataShLandRemPot[FAOSh_noagri],DataShLandRemPot[ISO3],calc[[#This Row],[ISO3]]),IF(AND(calc[[#This Row],[C3Source]]="RoeAgri",calc[[#This Row],[C4Source]]="FAO"),SUMIFS(DataShLandRemPot[FAOSh_withagri],DataShLandRemPot[ISO3],calc[[#This Row],[ISO3]]),IF(AND(calc[[#This Row],[C3Source]]="RoeNoAgri",calc[[#This Row],[C4Source]]="GHGI"),SUMIFS(DataShLandRemPot[GHGISh_noagri],DataShLandRemPot[ISO3],calc[[#This Row],[ISO3]]),IF(AND(calc[[#This Row],[C3Source]]="RoeAgri",calc[[#This Row],[C4Source]]="GHGI"),SUMIFS(DataShLandRemPot[GHGISh_wagri],DataShLandRemPot[ISO3],calc[[#This Row],[ISO3]]),""))))</f>
        <v>0</v>
      </c>
      <c r="O102" t="str">
        <f>IF(calc[[#This Row],[C3Value]]&lt;&gt;0,IF(calc[[#This Row],[C3Value]]&gt;=calc[[#This Row],[C3Threshold]],"Yes","No"),"nd")</f>
        <v>nd</v>
      </c>
      <c r="P102" t="str">
        <f>IF(calc[[#This Row],[Method]]="FABLEBrief",INDEX(Method_FABLEBrief[],MATCH("LULUCFnegative",Method_FABLEBrief[Criteria],0),3),IF(calc[[#This Row],[Method]]="Test",INDEX(Method_Test[],MATCH("LULUCFnegative",Method_Test[Criteria],0),3),""))</f>
        <v>FAO</v>
      </c>
      <c r="Q102" s="25">
        <f>IF(calc[[#This Row],[Method]]="FABLEBrief",INDEX(Method_FABLEBrief[],MATCH("LULUCFnegative",Method_FABLEBrief[Criteria],0),2),IF(calc[[#This Row],[Method]]="Test",INDEX(Method_Test[],MATCH("LULUCFnegative",Method_Test[Criteria],0),2),""))</f>
        <v>0</v>
      </c>
      <c r="R102" s="29">
        <f>IF(calc[[#This Row],[C4Source]]="FAO",SUMIFS(DataGHGFAO[LULUCF_MtCO2e],DataGHGFAO[ISO3],calc[[#This Row],[ISO3]]),IF(calc[[#This Row],[C4Source]]="GHGI",SUMIFS(DataGHGI[MtCO2e],DataGHGI[Sector],"Land-Use Change and Forestry",DataGHGI[ISO3],calc[[#This Row],[ISO3]]),""))</f>
        <v>0</v>
      </c>
      <c r="S102" t="str">
        <f>IF(calc[[#This Row],[C4Value]]&lt;&gt;0,IF(calc[[#This Row],[C4Value]]&lt;calc[[#This Row],[C4Threshold]],"Yes","No"),"nd")</f>
        <v>nd</v>
      </c>
      <c r="T102" t="str">
        <f>IF(calc[[#This Row],[Method]]="FABLEBrief",INDEX(Method_FABLEBrief[],MATCH("AFOLU",Method_FABLEBrief[Criteria],0),3),IF(calc[[#This Row],[Method]]="Test",INDEX(Method_Test[],MATCH("AFOLU",Method_Test[Criteria],0),3),""))</f>
        <v>FAO</v>
      </c>
      <c r="U102" s="25">
        <f>IF(calc[[#This Row],[Method]]="FABLEBrief",INDEX(Method_FABLEBrief[],MATCH("AFOLU",Method_FABLEBrief[Criteria],0),2),IF(calc[[#This Row],[Method]]="Test",INDEX(Method_Test[],MATCH("AFOLU",Method_Test[Criteria],0),2),""))</f>
        <v>0</v>
      </c>
      <c r="V102" s="25">
        <f>IF(calc[[#This Row],[C5Source]]="FAO",SUMIFS(DataGHGFAO[AFOLU_MtCO2e],DataGHGFAO[ISO3],calc[[#This Row],[ISO3]]),IF(calc[[#This Row],[C5Source]]="GHGI",SUMIFS(DataGHGI[MtCO2e],DataGHGI[Sector],"Land-Use Change and Forestry",DataGHGI[ISO3],calc[[#This Row],[ISO3]])+SUMIFS(DataGHGI[MtCO2e],DataGHGI[Sector],"Agriculture",DataGHGI[ISO3],calc[[#This Row],[ISO3]]),""))</f>
        <v>0</v>
      </c>
      <c r="W102" t="str">
        <f>IF(calc[[#This Row],[C5Value]]&lt;&gt;0,IF(calc[[#This Row],[C5Value]]&lt;calc[[#This Row],[C5Threshold]],"No","Yes"),"nd")</f>
        <v>nd</v>
      </c>
      <c r="X102" s="60" t="str">
        <f>IF(AND(calc[[#This Row],[C1Outcome]]="NO",calc[[#This Row],[C2Outcome]]="NO"),IF(calc[[#This Row],[C3Outcome]]="YES","Profile5","Profile6"),IF(calc[[#This Row],[C3Outcome]]="No","Profile4",IF(calc[[#This Row],[C4Outcome]]="YES",IF(calc[[#This Row],[C5Outcome]]="YES","Profile1","Profile2"),"Profile3")))</f>
        <v>Profile3</v>
      </c>
      <c r="Y102" s="44" t="str">
        <f>IF(OR(calc[[#This Row],[C1Outcome]]="nd",calc[[#This Row],[C3Outcome]]="nd",calc[[#This Row],[C5Outcome]]="nd"),"",calc[[#This Row],[PROFILE_pre]])</f>
        <v/>
      </c>
      <c r="Z102" s="62">
        <f>SUMIFS(DataGHGFAO[LULUCF_MtCO2e],DataGHGFAO[ISO3],calc[[#This Row],[ISO3]])</f>
        <v>0</v>
      </c>
      <c r="AA102" s="62">
        <f>SUMIFS(DataGHGFAO[Crop_MtCO2e],DataGHGFAO[ISO3],calc[[#This Row],[ISO3]])</f>
        <v>0</v>
      </c>
      <c r="AB102" s="62">
        <f>SUMIFS(DataGHGFAO[Livestock_MtCO2e],DataGHGFAO[ISO3],calc[[#This Row],[ISO3]])</f>
        <v>0</v>
      </c>
      <c r="AC102" s="62">
        <f>SUMIFS(DataGHGFAO[AFOLU_MtCO2e],DataGHGFAO[ISO3],calc[[#This Row],[ISO3]])</f>
        <v>0</v>
      </c>
    </row>
    <row r="103" spans="1:29">
      <c r="A103" t="s">
        <v>486</v>
      </c>
      <c r="B103" t="s">
        <v>538</v>
      </c>
      <c r="C103" t="str">
        <f>INDEX(SelectionMethod[],MATCH("x",SelectionMethod[Selection],0),2)</f>
        <v>FABLEBrief</v>
      </c>
      <c r="D103" t="str">
        <f>IF(calc[[#This Row],[Method]]="FABLEBrief",INDEX(Method_FABLEBrief[],MATCH("Totalkcal",Method_FABLEBrief[Criteria],0),3),IF(calc[[#This Row],[Method]]="Test",INDEX(Method_Test[],MATCH("Totalkcal",Method_Test[Criteria],0),3),""))</f>
        <v>FAO</v>
      </c>
      <c r="E103">
        <f>IF(calc[[#This Row],[Method]]="FABLEBrief",INDEX(Method_FABLEBrief[],MATCH("Totalkcal",Method_FABLEBrief[Criteria],0),2),IF(calc[[#This Row],[Method]]="Test",INDEX(Method_Test[],MATCH("Totalkcal",Method_Test[Criteria],0),2),""))</f>
        <v>3000</v>
      </c>
      <c r="F103">
        <f>IF(calc[[#This Row],[C1Source]]="FAO",SUMIFS(DataFoodConso[Total Kcal],DataFoodConso[ISO3],calc[[#This Row],[ISO3]]),"")</f>
        <v>0</v>
      </c>
      <c r="G103" t="str">
        <f>IF(calc[[#This Row],[C1Value]]&gt;0,IF(calc[[#This Row],[C1Value]]&lt;=calc[[#This Row],[C1Threshold]],"No","Yes"),"nd")</f>
        <v>nd</v>
      </c>
      <c r="H103" t="str">
        <f>IF(calc[[#This Row],[Method]]="FABLEBrief",INDEX(Method_FABLEBrief[],MATCH("RedMeatkcal",Method_FABLEBrief[Criteria],0),3),IF(calc[[#This Row],[Method]]="Test",INDEX(Method_Test[],MATCH("RedMeatkcal",Method_Test[Criteria],0),3),""))</f>
        <v>FAO</v>
      </c>
      <c r="I103">
        <f>IF(calc[[#This Row],[Method]]="FABLEBrief",INDEX(Method_FABLEBrief[],MATCH("RedMeatkcal",Method_FABLEBrief[Criteria],0),2),IF(calc[[#This Row],[Method]]="Test",INDEX(Method_Test[],MATCH("RedMeatkcal",Method_Test[Criteria],0),2),""))</f>
        <v>60</v>
      </c>
      <c r="J103">
        <f>IF(calc[[#This Row],[C2Source]]="FAO",SUMIFS(DataFoodConso[Red Meat],DataFoodConso[ISO3],calc[[#This Row],[ISO3]]),"")</f>
        <v>0</v>
      </c>
      <c r="K103" t="str">
        <f>IF(AND(calc[[#This Row],[C2Value]]&gt;0,calc[[#This Row],[C2Value]]&lt;=calc[[#This Row],[C2Threshold]]),"No","Yes")</f>
        <v>Yes</v>
      </c>
      <c r="L103" t="str">
        <f>IF(calc[[#This Row],[Method]]="FABLEBrief",INDEX(Method_FABLEBrief[],MATCH("LandRemovalPotential",Method_FABLEBrief[Criteria],0),3),IF(calc[[#This Row],[Method]]="Test",INDEX(Method_Test[],MATCH("LandRemovalPotential",Method_Test[Criteria],0),3),""))</f>
        <v>RoeNoAgri</v>
      </c>
      <c r="M103" s="3">
        <f>IF(calc[[#This Row],[Method]]="FABLEBrief",INDEX(Method_FABLEBrief[],MATCH("LandRemovalPotential",Method_FABLEBrief[Criteria],0),2),IF(calc[[#This Row],[Method]]="Test",INDEX(Method_Test[],MATCH("LandRemovalPotential",Method_Test[Criteria],0),2),""))</f>
        <v>0.19550000000000001</v>
      </c>
      <c r="N103" s="3">
        <f>IF(AND(calc[[#This Row],[C3Source]]="RoeNoAgri",calc[[#This Row],[C4Source]]="FAO"),SUMIFS(DataShLandRemPot[FAOSh_noagri],DataShLandRemPot[ISO3],calc[[#This Row],[ISO3]]),IF(AND(calc[[#This Row],[C3Source]]="RoeAgri",calc[[#This Row],[C4Source]]="FAO"),SUMIFS(DataShLandRemPot[FAOSh_withagri],DataShLandRemPot[ISO3],calc[[#This Row],[ISO3]]),IF(AND(calc[[#This Row],[C3Source]]="RoeNoAgri",calc[[#This Row],[C4Source]]="GHGI"),SUMIFS(DataShLandRemPot[GHGISh_noagri],DataShLandRemPot[ISO3],calc[[#This Row],[ISO3]]),IF(AND(calc[[#This Row],[C3Source]]="RoeAgri",calc[[#This Row],[C4Source]]="GHGI"),SUMIFS(DataShLandRemPot[GHGISh_wagri],DataShLandRemPot[ISO3],calc[[#This Row],[ISO3]]),""))))</f>
        <v>0</v>
      </c>
      <c r="O103" t="str">
        <f>IF(calc[[#This Row],[C3Value]]&lt;&gt;0,IF(calc[[#This Row],[C3Value]]&gt;=calc[[#This Row],[C3Threshold]],"Yes","No"),"nd")</f>
        <v>nd</v>
      </c>
      <c r="P103" t="str">
        <f>IF(calc[[#This Row],[Method]]="FABLEBrief",INDEX(Method_FABLEBrief[],MATCH("LULUCFnegative",Method_FABLEBrief[Criteria],0),3),IF(calc[[#This Row],[Method]]="Test",INDEX(Method_Test[],MATCH("LULUCFnegative",Method_Test[Criteria],0),3),""))</f>
        <v>FAO</v>
      </c>
      <c r="Q103" s="25">
        <f>IF(calc[[#This Row],[Method]]="FABLEBrief",INDEX(Method_FABLEBrief[],MATCH("LULUCFnegative",Method_FABLEBrief[Criteria],0),2),IF(calc[[#This Row],[Method]]="Test",INDEX(Method_Test[],MATCH("LULUCFnegative",Method_Test[Criteria],0),2),""))</f>
        <v>0</v>
      </c>
      <c r="R103" s="29">
        <f>IF(calc[[#This Row],[C4Source]]="FAO",SUMIFS(DataGHGFAO[LULUCF_MtCO2e],DataGHGFAO[ISO3],calc[[#This Row],[ISO3]]),IF(calc[[#This Row],[C4Source]]="GHGI",SUMIFS(DataGHGI[MtCO2e],DataGHGI[Sector],"Land-Use Change and Forestry",DataGHGI[ISO3],calc[[#This Row],[ISO3]]),""))</f>
        <v>0</v>
      </c>
      <c r="S103" t="str">
        <f>IF(calc[[#This Row],[C4Value]]&lt;&gt;0,IF(calc[[#This Row],[C4Value]]&lt;calc[[#This Row],[C4Threshold]],"Yes","No"),"nd")</f>
        <v>nd</v>
      </c>
      <c r="T103" t="str">
        <f>IF(calc[[#This Row],[Method]]="FABLEBrief",INDEX(Method_FABLEBrief[],MATCH("AFOLU",Method_FABLEBrief[Criteria],0),3),IF(calc[[#This Row],[Method]]="Test",INDEX(Method_Test[],MATCH("AFOLU",Method_Test[Criteria],0),3),""))</f>
        <v>FAO</v>
      </c>
      <c r="U103" s="25">
        <f>IF(calc[[#This Row],[Method]]="FABLEBrief",INDEX(Method_FABLEBrief[],MATCH("AFOLU",Method_FABLEBrief[Criteria],0),2),IF(calc[[#This Row],[Method]]="Test",INDEX(Method_Test[],MATCH("AFOLU",Method_Test[Criteria],0),2),""))</f>
        <v>0</v>
      </c>
      <c r="V103" s="25">
        <f>IF(calc[[#This Row],[C5Source]]="FAO",SUMIFS(DataGHGFAO[AFOLU_MtCO2e],DataGHGFAO[ISO3],calc[[#This Row],[ISO3]]),IF(calc[[#This Row],[C5Source]]="GHGI",SUMIFS(DataGHGI[MtCO2e],DataGHGI[Sector],"Land-Use Change and Forestry",DataGHGI[ISO3],calc[[#This Row],[ISO3]])+SUMIFS(DataGHGI[MtCO2e],DataGHGI[Sector],"Agriculture",DataGHGI[ISO3],calc[[#This Row],[ISO3]]),""))</f>
        <v>0</v>
      </c>
      <c r="W103" t="str">
        <f>IF(calc[[#This Row],[C5Value]]&lt;&gt;0,IF(calc[[#This Row],[C5Value]]&lt;calc[[#This Row],[C5Threshold]],"No","Yes"),"nd")</f>
        <v>nd</v>
      </c>
      <c r="X103" s="60" t="str">
        <f>IF(AND(calc[[#This Row],[C1Outcome]]="NO",calc[[#This Row],[C2Outcome]]="NO"),IF(calc[[#This Row],[C3Outcome]]="YES","Profile5","Profile6"),IF(calc[[#This Row],[C3Outcome]]="No","Profile4",IF(calc[[#This Row],[C4Outcome]]="YES",IF(calc[[#This Row],[C5Outcome]]="YES","Profile1","Profile2"),"Profile3")))</f>
        <v>Profile3</v>
      </c>
      <c r="Y103" s="44" t="str">
        <f>IF(OR(calc[[#This Row],[C1Outcome]]="nd",calc[[#This Row],[C3Outcome]]="nd",calc[[#This Row],[C5Outcome]]="nd"),"",calc[[#This Row],[PROFILE_pre]])</f>
        <v/>
      </c>
      <c r="Z103" s="62">
        <f>SUMIFS(DataGHGFAO[LULUCF_MtCO2e],DataGHGFAO[ISO3],calc[[#This Row],[ISO3]])</f>
        <v>0</v>
      </c>
      <c r="AA103" s="62">
        <f>SUMIFS(DataGHGFAO[Crop_MtCO2e],DataGHGFAO[ISO3],calc[[#This Row],[ISO3]])</f>
        <v>0</v>
      </c>
      <c r="AB103" s="62">
        <f>SUMIFS(DataGHGFAO[Livestock_MtCO2e],DataGHGFAO[ISO3],calc[[#This Row],[ISO3]])</f>
        <v>0</v>
      </c>
      <c r="AC103" s="62">
        <f>SUMIFS(DataGHGFAO[AFOLU_MtCO2e],DataGHGFAO[ISO3],calc[[#This Row],[ISO3]])</f>
        <v>0</v>
      </c>
    </row>
    <row r="104" spans="1:29">
      <c r="A104" t="s">
        <v>247</v>
      </c>
      <c r="B104" t="s">
        <v>248</v>
      </c>
      <c r="C104" t="str">
        <f>INDEX(SelectionMethod[],MATCH("x",SelectionMethod[Selection],0),2)</f>
        <v>FABLEBrief</v>
      </c>
      <c r="D104" t="str">
        <f>IF(calc[[#This Row],[Method]]="FABLEBrief",INDEX(Method_FABLEBrief[],MATCH("Totalkcal",Method_FABLEBrief[Criteria],0),3),IF(calc[[#This Row],[Method]]="Test",INDEX(Method_Test[],MATCH("Totalkcal",Method_Test[Criteria],0),3),""))</f>
        <v>FAO</v>
      </c>
      <c r="E104">
        <f>IF(calc[[#This Row],[Method]]="FABLEBrief",INDEX(Method_FABLEBrief[],MATCH("Totalkcal",Method_FABLEBrief[Criteria],0),2),IF(calc[[#This Row],[Method]]="Test",INDEX(Method_Test[],MATCH("Totalkcal",Method_Test[Criteria],0),2),""))</f>
        <v>3000</v>
      </c>
      <c r="F104">
        <f>IF(calc[[#This Row],[C1Source]]="FAO",SUMIFS(DataFoodConso[Total Kcal],DataFoodConso[ISO3],calc[[#This Row],[ISO3]]),"")</f>
        <v>2678</v>
      </c>
      <c r="G104" t="str">
        <f>IF(calc[[#This Row],[C1Value]]&gt;0,IF(calc[[#This Row],[C1Value]]&lt;=calc[[#This Row],[C1Threshold]],"No","Yes"),"nd")</f>
        <v>No</v>
      </c>
      <c r="H104" t="str">
        <f>IF(calc[[#This Row],[Method]]="FABLEBrief",INDEX(Method_FABLEBrief[],MATCH("RedMeatkcal",Method_FABLEBrief[Criteria],0),3),IF(calc[[#This Row],[Method]]="Test",INDEX(Method_Test[],MATCH("RedMeatkcal",Method_Test[Criteria],0),3),""))</f>
        <v>FAO</v>
      </c>
      <c r="I104">
        <f>IF(calc[[#This Row],[Method]]="FABLEBrief",INDEX(Method_FABLEBrief[],MATCH("RedMeatkcal",Method_FABLEBrief[Criteria],0),2),IF(calc[[#This Row],[Method]]="Test",INDEX(Method_Test[],MATCH("RedMeatkcal",Method_Test[Criteria],0),2),""))</f>
        <v>60</v>
      </c>
      <c r="J104">
        <f>IF(calc[[#This Row],[C2Source]]="FAO",SUMIFS(DataFoodConso[Red Meat],DataFoodConso[ISO3],calc[[#This Row],[ISO3]]),"")</f>
        <v>57</v>
      </c>
      <c r="K104" t="str">
        <f>IF(AND(calc[[#This Row],[C2Value]]&gt;0,calc[[#This Row],[C2Value]]&lt;=calc[[#This Row],[C2Threshold]]),"No","Yes")</f>
        <v>No</v>
      </c>
      <c r="L104" t="str">
        <f>IF(calc[[#This Row],[Method]]="FABLEBrief",INDEX(Method_FABLEBrief[],MATCH("LandRemovalPotential",Method_FABLEBrief[Criteria],0),3),IF(calc[[#This Row],[Method]]="Test",INDEX(Method_Test[],MATCH("LandRemovalPotential",Method_Test[Criteria],0),3),""))</f>
        <v>RoeNoAgri</v>
      </c>
      <c r="M104" s="3">
        <f>IF(calc[[#This Row],[Method]]="FABLEBrief",INDEX(Method_FABLEBrief[],MATCH("LandRemovalPotential",Method_FABLEBrief[Criteria],0),2),IF(calc[[#This Row],[Method]]="Test",INDEX(Method_Test[],MATCH("LandRemovalPotential",Method_Test[Criteria],0),2),""))</f>
        <v>0.19550000000000001</v>
      </c>
      <c r="N104" s="3">
        <f>IF(AND(calc[[#This Row],[C3Source]]="RoeNoAgri",calc[[#This Row],[C4Source]]="FAO"),SUMIFS(DataShLandRemPot[FAOSh_noagri],DataShLandRemPot[ISO3],calc[[#This Row],[ISO3]]),IF(AND(calc[[#This Row],[C3Source]]="RoeAgri",calc[[#This Row],[C4Source]]="FAO"),SUMIFS(DataShLandRemPot[FAOSh_withagri],DataShLandRemPot[ISO3],calc[[#This Row],[ISO3]]),IF(AND(calc[[#This Row],[C3Source]]="RoeNoAgri",calc[[#This Row],[C4Source]]="GHGI"),SUMIFS(DataShLandRemPot[GHGISh_noagri],DataShLandRemPot[ISO3],calc[[#This Row],[ISO3]]),IF(AND(calc[[#This Row],[C3Source]]="RoeAgri",calc[[#This Row],[C4Source]]="GHGI"),SUMIFS(DataShLandRemPot[GHGISh_wagri],DataShLandRemPot[ISO3],calc[[#This Row],[ISO3]]),""))))</f>
        <v>1.3378352767697084</v>
      </c>
      <c r="O104" t="str">
        <f>IF(calc[[#This Row],[C3Value]]&lt;&gt;0,IF(calc[[#This Row],[C3Value]]&gt;=calc[[#This Row],[C3Threshold]],"Yes","No"),"nd")</f>
        <v>Yes</v>
      </c>
      <c r="P104" t="str">
        <f>IF(calc[[#This Row],[Method]]="FABLEBrief",INDEX(Method_FABLEBrief[],MATCH("LULUCFnegative",Method_FABLEBrief[Criteria],0),3),IF(calc[[#This Row],[Method]]="Test",INDEX(Method_Test[],MATCH("LULUCFnegative",Method_Test[Criteria],0),3),""))</f>
        <v>FAO</v>
      </c>
      <c r="Q104" s="25">
        <f>IF(calc[[#This Row],[Method]]="FABLEBrief",INDEX(Method_FABLEBrief[],MATCH("LULUCFnegative",Method_FABLEBrief[Criteria],0),2),IF(calc[[#This Row],[Method]]="Test",INDEX(Method_Test[],MATCH("LULUCFnegative",Method_Test[Criteria],0),2),""))</f>
        <v>0</v>
      </c>
      <c r="R104" s="29">
        <f>IF(calc[[#This Row],[C4Source]]="FAO",SUMIFS(DataGHGFAO[LULUCF_MtCO2e],DataGHGFAO[ISO3],calc[[#This Row],[ISO3]]),IF(calc[[#This Row],[C4Source]]="GHGI",SUMIFS(DataGHGI[MtCO2e],DataGHGI[Sector],"Land-Use Change and Forestry",DataGHGI[ISO3],calc[[#This Row],[ISO3]]),""))</f>
        <v>5.7486513000000006</v>
      </c>
      <c r="S104" t="str">
        <f>IF(calc[[#This Row],[C4Value]]&lt;&gt;0,IF(calc[[#This Row],[C4Value]]&lt;calc[[#This Row],[C4Threshold]],"Yes","No"),"nd")</f>
        <v>No</v>
      </c>
      <c r="T104" t="str">
        <f>IF(calc[[#This Row],[Method]]="FABLEBrief",INDEX(Method_FABLEBrief[],MATCH("AFOLU",Method_FABLEBrief[Criteria],0),3),IF(calc[[#This Row],[Method]]="Test",INDEX(Method_Test[],MATCH("AFOLU",Method_Test[Criteria],0),3),""))</f>
        <v>FAO</v>
      </c>
      <c r="U104" s="25">
        <f>IF(calc[[#This Row],[Method]]="FABLEBrief",INDEX(Method_FABLEBrief[],MATCH("AFOLU",Method_FABLEBrief[Criteria],0),2),IF(calc[[#This Row],[Method]]="Test",INDEX(Method_Test[],MATCH("AFOLU",Method_Test[Criteria],0),2),""))</f>
        <v>0</v>
      </c>
      <c r="V104" s="25">
        <f>IF(calc[[#This Row],[C5Source]]="FAO",SUMIFS(DataGHGFAO[AFOLU_MtCO2e],DataGHGFAO[ISO3],calc[[#This Row],[ISO3]]),IF(calc[[#This Row],[C5Source]]="GHGI",SUMIFS(DataGHGI[MtCO2e],DataGHGI[Sector],"Land-Use Change and Forestry",DataGHGI[ISO3],calc[[#This Row],[ISO3]])+SUMIFS(DataGHGI[MtCO2e],DataGHGI[Sector],"Agriculture",DataGHGI[ISO3],calc[[#This Row],[ISO3]]),""))</f>
        <v>13.1498414</v>
      </c>
      <c r="W104" t="str">
        <f>IF(calc[[#This Row],[C5Value]]&lt;&gt;0,IF(calc[[#This Row],[C5Value]]&lt;calc[[#This Row],[C5Threshold]],"No","Yes"),"nd")</f>
        <v>Yes</v>
      </c>
      <c r="X104" s="60" t="str">
        <f>IF(AND(calc[[#This Row],[C1Outcome]]="NO",calc[[#This Row],[C2Outcome]]="NO"),IF(calc[[#This Row],[C3Outcome]]="YES","Profile5","Profile6"),IF(calc[[#This Row],[C3Outcome]]="No","Profile4",IF(calc[[#This Row],[C4Outcome]]="YES",IF(calc[[#This Row],[C5Outcome]]="YES","Profile1","Profile2"),"Profile3")))</f>
        <v>Profile5</v>
      </c>
      <c r="Y104" s="44" t="str">
        <f>IF(OR(calc[[#This Row],[C1Outcome]]="nd",calc[[#This Row],[C3Outcome]]="nd",calc[[#This Row],[C5Outcome]]="nd"),"",calc[[#This Row],[PROFILE_pre]])</f>
        <v>Profile5</v>
      </c>
      <c r="Z104" s="62">
        <f>SUMIFS(DataGHGFAO[LULUCF_MtCO2e],DataGHGFAO[ISO3],calc[[#This Row],[ISO3]])</f>
        <v>5.7486513000000006</v>
      </c>
      <c r="AA104" s="62">
        <f>SUMIFS(DataGHGFAO[Crop_MtCO2e],DataGHGFAO[ISO3],calc[[#This Row],[ISO3]])</f>
        <v>0.86459490000000017</v>
      </c>
      <c r="AB104" s="62">
        <f>SUMIFS(DataGHGFAO[Livestock_MtCO2e],DataGHGFAO[ISO3],calc[[#This Row],[ISO3]])</f>
        <v>6.5365951999999998</v>
      </c>
      <c r="AC104" s="62">
        <f>SUMIFS(DataGHGFAO[AFOLU_MtCO2e],DataGHGFAO[ISO3],calc[[#This Row],[ISO3]])</f>
        <v>13.1498414</v>
      </c>
    </row>
    <row r="105" spans="1:29">
      <c r="A105" t="s">
        <v>442</v>
      </c>
      <c r="B105" t="s">
        <v>539</v>
      </c>
      <c r="C105" t="str">
        <f>INDEX(SelectionMethod[],MATCH("x",SelectionMethod[Selection],0),2)</f>
        <v>FABLEBrief</v>
      </c>
      <c r="D105" t="str">
        <f>IF(calc[[#This Row],[Method]]="FABLEBrief",INDEX(Method_FABLEBrief[],MATCH("Totalkcal",Method_FABLEBrief[Criteria],0),3),IF(calc[[#This Row],[Method]]="Test",INDEX(Method_Test[],MATCH("Totalkcal",Method_Test[Criteria],0),3),""))</f>
        <v>FAO</v>
      </c>
      <c r="E105">
        <f>IF(calc[[#This Row],[Method]]="FABLEBrief",INDEX(Method_FABLEBrief[],MATCH("Totalkcal",Method_FABLEBrief[Criteria],0),2),IF(calc[[#This Row],[Method]]="Test",INDEX(Method_Test[],MATCH("Totalkcal",Method_Test[Criteria],0),2),""))</f>
        <v>3000</v>
      </c>
      <c r="F105">
        <f>IF(calc[[#This Row],[C1Source]]="FAO",SUMIFS(DataFoodConso[Total Kcal],DataFoodConso[ISO3],calc[[#This Row],[ISO3]]),"")</f>
        <v>3236</v>
      </c>
      <c r="G105" t="str">
        <f>IF(calc[[#This Row],[C1Value]]&gt;0,IF(calc[[#This Row],[C1Value]]&lt;=calc[[#This Row],[C1Threshold]],"No","Yes"),"nd")</f>
        <v>Yes</v>
      </c>
      <c r="H105" t="str">
        <f>IF(calc[[#This Row],[Method]]="FABLEBrief",INDEX(Method_FABLEBrief[],MATCH("RedMeatkcal",Method_FABLEBrief[Criteria],0),3),IF(calc[[#This Row],[Method]]="Test",INDEX(Method_Test[],MATCH("RedMeatkcal",Method_Test[Criteria],0),3),""))</f>
        <v>FAO</v>
      </c>
      <c r="I105">
        <f>IF(calc[[#This Row],[Method]]="FABLEBrief",INDEX(Method_FABLEBrief[],MATCH("RedMeatkcal",Method_FABLEBrief[Criteria],0),2),IF(calc[[#This Row],[Method]]="Test",INDEX(Method_Test[],MATCH("RedMeatkcal",Method_Test[Criteria],0),2),""))</f>
        <v>60</v>
      </c>
      <c r="J105">
        <f>IF(calc[[#This Row],[C2Source]]="FAO",SUMIFS(DataFoodConso[Red Meat],DataFoodConso[ISO3],calc[[#This Row],[ISO3]]),"")</f>
        <v>498</v>
      </c>
      <c r="K105" t="str">
        <f>IF(AND(calc[[#This Row],[C2Value]]&gt;0,calc[[#This Row],[C2Value]]&lt;=calc[[#This Row],[C2Threshold]]),"No","Yes")</f>
        <v>Yes</v>
      </c>
      <c r="L105" t="str">
        <f>IF(calc[[#This Row],[Method]]="FABLEBrief",INDEX(Method_FABLEBrief[],MATCH("LandRemovalPotential",Method_FABLEBrief[Criteria],0),3),IF(calc[[#This Row],[Method]]="Test",INDEX(Method_Test[],MATCH("LandRemovalPotential",Method_Test[Criteria],0),3),""))</f>
        <v>RoeNoAgri</v>
      </c>
      <c r="M105" s="3">
        <f>IF(calc[[#This Row],[Method]]="FABLEBrief",INDEX(Method_FABLEBrief[],MATCH("LandRemovalPotential",Method_FABLEBrief[Criteria],0),2),IF(calc[[#This Row],[Method]]="Test",INDEX(Method_Test[],MATCH("LandRemovalPotential",Method_Test[Criteria],0),2),""))</f>
        <v>0.19550000000000001</v>
      </c>
      <c r="N105" s="3">
        <f>IF(AND(calc[[#This Row],[C3Source]]="RoeNoAgri",calc[[#This Row],[C4Source]]="FAO"),SUMIFS(DataShLandRemPot[FAOSh_noagri],DataShLandRemPot[ISO3],calc[[#This Row],[ISO3]]),IF(AND(calc[[#This Row],[C3Source]]="RoeAgri",calc[[#This Row],[C4Source]]="FAO"),SUMIFS(DataShLandRemPot[FAOSh_withagri],DataShLandRemPot[ISO3],calc[[#This Row],[ISO3]]),IF(AND(calc[[#This Row],[C3Source]]="RoeNoAgri",calc[[#This Row],[C4Source]]="GHGI"),SUMIFS(DataShLandRemPot[GHGISh_noagri],DataShLandRemPot[ISO3],calc[[#This Row],[ISO3]]),IF(AND(calc[[#This Row],[C3Source]]="RoeAgri",calc[[#This Row],[C4Source]]="GHGI"),SUMIFS(DataShLandRemPot[GHGISh_wagri],DataShLandRemPot[ISO3],calc[[#This Row],[ISO3]]),""))))</f>
        <v>0</v>
      </c>
      <c r="O105" t="str">
        <f>IF(calc[[#This Row],[C3Value]]&lt;&gt;0,IF(calc[[#This Row],[C3Value]]&gt;=calc[[#This Row],[C3Threshold]],"Yes","No"),"nd")</f>
        <v>nd</v>
      </c>
      <c r="P105" t="str">
        <f>IF(calc[[#This Row],[Method]]="FABLEBrief",INDEX(Method_FABLEBrief[],MATCH("LULUCFnegative",Method_FABLEBrief[Criteria],0),3),IF(calc[[#This Row],[Method]]="Test",INDEX(Method_Test[],MATCH("LULUCFnegative",Method_Test[Criteria],0),3),""))</f>
        <v>FAO</v>
      </c>
      <c r="Q105" s="25">
        <f>IF(calc[[#This Row],[Method]]="FABLEBrief",INDEX(Method_FABLEBrief[],MATCH("LULUCFnegative",Method_FABLEBrief[Criteria],0),2),IF(calc[[#This Row],[Method]]="Test",INDEX(Method_Test[],MATCH("LULUCFnegative",Method_Test[Criteria],0),2),""))</f>
        <v>0</v>
      </c>
      <c r="R105" s="29">
        <f>IF(calc[[#This Row],[C4Source]]="FAO",SUMIFS(DataGHGFAO[LULUCF_MtCO2e],DataGHGFAO[ISO3],calc[[#This Row],[ISO3]]),IF(calc[[#This Row],[C4Source]]="GHGI",SUMIFS(DataGHGI[MtCO2e],DataGHGI[Sector],"Land-Use Change and Forestry",DataGHGI[ISO3],calc[[#This Row],[ISO3]]),""))</f>
        <v>0</v>
      </c>
      <c r="S105" t="str">
        <f>IF(calc[[#This Row],[C4Value]]&lt;&gt;0,IF(calc[[#This Row],[C4Value]]&lt;calc[[#This Row],[C4Threshold]],"Yes","No"),"nd")</f>
        <v>nd</v>
      </c>
      <c r="T105" t="str">
        <f>IF(calc[[#This Row],[Method]]="FABLEBrief",INDEX(Method_FABLEBrief[],MATCH("AFOLU",Method_FABLEBrief[Criteria],0),3),IF(calc[[#This Row],[Method]]="Test",INDEX(Method_Test[],MATCH("AFOLU",Method_Test[Criteria],0),3),""))</f>
        <v>FAO</v>
      </c>
      <c r="U105" s="25">
        <f>IF(calc[[#This Row],[Method]]="FABLEBrief",INDEX(Method_FABLEBrief[],MATCH("AFOLU",Method_FABLEBrief[Criteria],0),2),IF(calc[[#This Row],[Method]]="Test",INDEX(Method_Test[],MATCH("AFOLU",Method_Test[Criteria],0),2),""))</f>
        <v>0</v>
      </c>
      <c r="V105" s="25">
        <f>IF(calc[[#This Row],[C5Source]]="FAO",SUMIFS(DataGHGFAO[AFOLU_MtCO2e],DataGHGFAO[ISO3],calc[[#This Row],[ISO3]]),IF(calc[[#This Row],[C5Source]]="GHGI",SUMIFS(DataGHGI[MtCO2e],DataGHGI[Sector],"Land-Use Change and Forestry",DataGHGI[ISO3],calc[[#This Row],[ISO3]])+SUMIFS(DataGHGI[MtCO2e],DataGHGI[Sector],"Agriculture",DataGHGI[ISO3],calc[[#This Row],[ISO3]]),""))</f>
        <v>0</v>
      </c>
      <c r="W105" t="str">
        <f>IF(calc[[#This Row],[C5Value]]&lt;&gt;0,IF(calc[[#This Row],[C5Value]]&lt;calc[[#This Row],[C5Threshold]],"No","Yes"),"nd")</f>
        <v>nd</v>
      </c>
      <c r="X105" s="60" t="str">
        <f>IF(AND(calc[[#This Row],[C1Outcome]]="NO",calc[[#This Row],[C2Outcome]]="NO"),IF(calc[[#This Row],[C3Outcome]]="YES","Profile5","Profile6"),IF(calc[[#This Row],[C3Outcome]]="No","Profile4",IF(calc[[#This Row],[C4Outcome]]="YES",IF(calc[[#This Row],[C5Outcome]]="YES","Profile1","Profile2"),"Profile3")))</f>
        <v>Profile3</v>
      </c>
      <c r="Y105" s="44" t="str">
        <f>IF(OR(calc[[#This Row],[C1Outcome]]="nd",calc[[#This Row],[C3Outcome]]="nd",calc[[#This Row],[C5Outcome]]="nd"),"",calc[[#This Row],[PROFILE_pre]])</f>
        <v/>
      </c>
      <c r="Z105" s="62">
        <f>SUMIFS(DataGHGFAO[LULUCF_MtCO2e],DataGHGFAO[ISO3],calc[[#This Row],[ISO3]])</f>
        <v>0</v>
      </c>
      <c r="AA105" s="62">
        <f>SUMIFS(DataGHGFAO[Crop_MtCO2e],DataGHGFAO[ISO3],calc[[#This Row],[ISO3]])</f>
        <v>0</v>
      </c>
      <c r="AB105" s="62">
        <f>SUMIFS(DataGHGFAO[Livestock_MtCO2e],DataGHGFAO[ISO3],calc[[#This Row],[ISO3]])</f>
        <v>0</v>
      </c>
      <c r="AC105" s="62">
        <f>SUMIFS(DataGHGFAO[AFOLU_MtCO2e],DataGHGFAO[ISO3],calc[[#This Row],[ISO3]])</f>
        <v>0</v>
      </c>
    </row>
    <row r="106" spans="1:29">
      <c r="A106" t="s">
        <v>161</v>
      </c>
      <c r="B106" t="s">
        <v>162</v>
      </c>
      <c r="C106" t="str">
        <f>INDEX(SelectionMethod[],MATCH("x",SelectionMethod[Selection],0),2)</f>
        <v>FABLEBrief</v>
      </c>
      <c r="D106" t="str">
        <f>IF(calc[[#This Row],[Method]]="FABLEBrief",INDEX(Method_FABLEBrief[],MATCH("Totalkcal",Method_FABLEBrief[Criteria],0),3),IF(calc[[#This Row],[Method]]="Test",INDEX(Method_Test[],MATCH("Totalkcal",Method_Test[Criteria],0),3),""))</f>
        <v>FAO</v>
      </c>
      <c r="E106">
        <f>IF(calc[[#This Row],[Method]]="FABLEBrief",INDEX(Method_FABLEBrief[],MATCH("Totalkcal",Method_FABLEBrief[Criteria],0),2),IF(calc[[#This Row],[Method]]="Test",INDEX(Method_Test[],MATCH("Totalkcal",Method_Test[Criteria],0),2),""))</f>
        <v>3000</v>
      </c>
      <c r="F106">
        <f>IF(calc[[#This Row],[C1Source]]="FAO",SUMIFS(DataFoodConso[Total Kcal],DataFoodConso[ISO3],calc[[#This Row],[ISO3]]),"")</f>
        <v>3391</v>
      </c>
      <c r="G106" t="str">
        <f>IF(calc[[#This Row],[C1Value]]&gt;0,IF(calc[[#This Row],[C1Value]]&lt;=calc[[#This Row],[C1Threshold]],"No","Yes"),"nd")</f>
        <v>Yes</v>
      </c>
      <c r="H106" t="str">
        <f>IF(calc[[#This Row],[Method]]="FABLEBrief",INDEX(Method_FABLEBrief[],MATCH("RedMeatkcal",Method_FABLEBrief[Criteria],0),3),IF(calc[[#This Row],[Method]]="Test",INDEX(Method_Test[],MATCH("RedMeatkcal",Method_Test[Criteria],0),3),""))</f>
        <v>FAO</v>
      </c>
      <c r="I106">
        <f>IF(calc[[#This Row],[Method]]="FABLEBrief",INDEX(Method_FABLEBrief[],MATCH("RedMeatkcal",Method_FABLEBrief[Criteria],0),2),IF(calc[[#This Row],[Method]]="Test",INDEX(Method_Test[],MATCH("RedMeatkcal",Method_Test[Criteria],0),2),""))</f>
        <v>60</v>
      </c>
      <c r="J106">
        <f>IF(calc[[#This Row],[C2Source]]="FAO",SUMIFS(DataFoodConso[Red Meat],DataFoodConso[ISO3],calc[[#This Row],[ISO3]]),"")</f>
        <v>295</v>
      </c>
      <c r="K106" t="str">
        <f>IF(AND(calc[[#This Row],[C2Value]]&gt;0,calc[[#This Row],[C2Value]]&lt;=calc[[#This Row],[C2Threshold]]),"No","Yes")</f>
        <v>Yes</v>
      </c>
      <c r="L106" t="str">
        <f>IF(calc[[#This Row],[Method]]="FABLEBrief",INDEX(Method_FABLEBrief[],MATCH("LandRemovalPotential",Method_FABLEBrief[Criteria],0),3),IF(calc[[#This Row],[Method]]="Test",INDEX(Method_Test[],MATCH("LandRemovalPotential",Method_Test[Criteria],0),3),""))</f>
        <v>RoeNoAgri</v>
      </c>
      <c r="M106" s="3">
        <f>IF(calc[[#This Row],[Method]]="FABLEBrief",INDEX(Method_FABLEBrief[],MATCH("LandRemovalPotential",Method_FABLEBrief[Criteria],0),2),IF(calc[[#This Row],[Method]]="Test",INDEX(Method_Test[],MATCH("LandRemovalPotential",Method_Test[Criteria],0),2),""))</f>
        <v>0.19550000000000001</v>
      </c>
      <c r="N106" s="3">
        <f>IF(AND(calc[[#This Row],[C3Source]]="RoeNoAgri",calc[[#This Row],[C4Source]]="FAO"),SUMIFS(DataShLandRemPot[FAOSh_noagri],DataShLandRemPot[ISO3],calc[[#This Row],[ISO3]]),IF(AND(calc[[#This Row],[C3Source]]="RoeAgri",calc[[#This Row],[C4Source]]="FAO"),SUMIFS(DataShLandRemPot[FAOSh_withagri],DataShLandRemPot[ISO3],calc[[#This Row],[ISO3]]),IF(AND(calc[[#This Row],[C3Source]]="RoeNoAgri",calc[[#This Row],[C4Source]]="GHGI"),SUMIFS(DataShLandRemPot[GHGISh_noagri],DataShLandRemPot[ISO3],calc[[#This Row],[ISO3]]),IF(AND(calc[[#This Row],[C3Source]]="RoeAgri",calc[[#This Row],[C4Source]]="GHGI"),SUMIFS(DataShLandRemPot[GHGISh_wagri],DataShLandRemPot[ISO3],calc[[#This Row],[ISO3]]),""))))</f>
        <v>6.3823957563580405E-2</v>
      </c>
      <c r="O106" t="str">
        <f>IF(calc[[#This Row],[C3Value]]&lt;&gt;0,IF(calc[[#This Row],[C3Value]]&gt;=calc[[#This Row],[C3Threshold]],"Yes","No"),"nd")</f>
        <v>No</v>
      </c>
      <c r="P106" t="str">
        <f>IF(calc[[#This Row],[Method]]="FABLEBrief",INDEX(Method_FABLEBrief[],MATCH("LULUCFnegative",Method_FABLEBrief[Criteria],0),3),IF(calc[[#This Row],[Method]]="Test",INDEX(Method_Test[],MATCH("LULUCFnegative",Method_Test[Criteria],0),3),""))</f>
        <v>FAO</v>
      </c>
      <c r="Q106" s="25">
        <f>IF(calc[[#This Row],[Method]]="FABLEBrief",INDEX(Method_FABLEBrief[],MATCH("LULUCFnegative",Method_FABLEBrief[Criteria],0),2),IF(calc[[#This Row],[Method]]="Test",INDEX(Method_Test[],MATCH("LULUCFnegative",Method_Test[Criteria],0),2),""))</f>
        <v>0</v>
      </c>
      <c r="R106" s="29">
        <f>IF(calc[[#This Row],[C4Source]]="FAO",SUMIFS(DataGHGFAO[LULUCF_MtCO2e],DataGHGFAO[ISO3],calc[[#This Row],[ISO3]]),IF(calc[[#This Row],[C4Source]]="GHGI",SUMIFS(DataGHGI[MtCO2e],DataGHGI[Sector],"Land-Use Change and Forestry",DataGHGI[ISO3],calc[[#This Row],[ISO3]]),""))</f>
        <v>1.8916070999999999</v>
      </c>
      <c r="S106" t="str">
        <f>IF(calc[[#This Row],[C4Value]]&lt;&gt;0,IF(calc[[#This Row],[C4Value]]&lt;calc[[#This Row],[C4Threshold]],"Yes","No"),"nd")</f>
        <v>No</v>
      </c>
      <c r="T106" t="str">
        <f>IF(calc[[#This Row],[Method]]="FABLEBrief",INDEX(Method_FABLEBrief[],MATCH("AFOLU",Method_FABLEBrief[Criteria],0),3),IF(calc[[#This Row],[Method]]="Test",INDEX(Method_Test[],MATCH("AFOLU",Method_Test[Criteria],0),3),""))</f>
        <v>FAO</v>
      </c>
      <c r="U106" s="25">
        <f>IF(calc[[#This Row],[Method]]="FABLEBrief",INDEX(Method_FABLEBrief[],MATCH("AFOLU",Method_FABLEBrief[Criteria],0),2),IF(calc[[#This Row],[Method]]="Test",INDEX(Method_Test[],MATCH("AFOLU",Method_Test[Criteria],0),2),""))</f>
        <v>0</v>
      </c>
      <c r="V106" s="25">
        <f>IF(calc[[#This Row],[C5Source]]="FAO",SUMIFS(DataGHGFAO[AFOLU_MtCO2e],DataGHGFAO[ISO3],calc[[#This Row],[ISO3]]),IF(calc[[#This Row],[C5Source]]="GHGI",SUMIFS(DataGHGI[MtCO2e],DataGHGI[Sector],"Land-Use Change and Forestry",DataGHGI[ISO3],calc[[#This Row],[ISO3]])+SUMIFS(DataGHGI[MtCO2e],DataGHGI[Sector],"Agriculture",DataGHGI[ISO3],calc[[#This Row],[ISO3]]),""))</f>
        <v>9.2271166999999998</v>
      </c>
      <c r="W106" t="str">
        <f>IF(calc[[#This Row],[C5Value]]&lt;&gt;0,IF(calc[[#This Row],[C5Value]]&lt;calc[[#This Row],[C5Threshold]],"No","Yes"),"nd")</f>
        <v>Yes</v>
      </c>
      <c r="X106" s="60" t="str">
        <f>IF(AND(calc[[#This Row],[C1Outcome]]="NO",calc[[#This Row],[C2Outcome]]="NO"),IF(calc[[#This Row],[C3Outcome]]="YES","Profile5","Profile6"),IF(calc[[#This Row],[C3Outcome]]="No","Profile4",IF(calc[[#This Row],[C4Outcome]]="YES",IF(calc[[#This Row],[C5Outcome]]="YES","Profile1","Profile2"),"Profile3")))</f>
        <v>Profile4</v>
      </c>
      <c r="Y106" s="44" t="str">
        <f>IF(OR(calc[[#This Row],[C1Outcome]]="nd",calc[[#This Row],[C3Outcome]]="nd",calc[[#This Row],[C5Outcome]]="nd"),"",calc[[#This Row],[PROFILE_pre]])</f>
        <v>Profile4</v>
      </c>
      <c r="Z106" s="62">
        <f>SUMIFS(DataGHGFAO[LULUCF_MtCO2e],DataGHGFAO[ISO3],calc[[#This Row],[ISO3]])</f>
        <v>1.8916070999999999</v>
      </c>
      <c r="AA106" s="62">
        <f>SUMIFS(DataGHGFAO[Crop_MtCO2e],DataGHGFAO[ISO3],calc[[#This Row],[ISO3]])</f>
        <v>3.6847017999999996</v>
      </c>
      <c r="AB106" s="62">
        <f>SUMIFS(DataGHGFAO[Livestock_MtCO2e],DataGHGFAO[ISO3],calc[[#This Row],[ISO3]])</f>
        <v>3.6508078000000004</v>
      </c>
      <c r="AC106" s="62">
        <f>SUMIFS(DataGHGFAO[AFOLU_MtCO2e],DataGHGFAO[ISO3],calc[[#This Row],[ISO3]])</f>
        <v>9.2271166999999998</v>
      </c>
    </row>
    <row r="107" spans="1:29">
      <c r="A107" t="s">
        <v>231</v>
      </c>
      <c r="B107" t="s">
        <v>232</v>
      </c>
      <c r="C107" t="str">
        <f>INDEX(SelectionMethod[],MATCH("x",SelectionMethod[Selection],0),2)</f>
        <v>FABLEBrief</v>
      </c>
      <c r="D107" t="str">
        <f>IF(calc[[#This Row],[Method]]="FABLEBrief",INDEX(Method_FABLEBrief[],MATCH("Totalkcal",Method_FABLEBrief[Criteria],0),3),IF(calc[[#This Row],[Method]]="Test",INDEX(Method_Test[],MATCH("Totalkcal",Method_Test[Criteria],0),3),""))</f>
        <v>FAO</v>
      </c>
      <c r="E107">
        <f>IF(calc[[#This Row],[Method]]="FABLEBrief",INDEX(Method_FABLEBrief[],MATCH("Totalkcal",Method_FABLEBrief[Criteria],0),2),IF(calc[[#This Row],[Method]]="Test",INDEX(Method_Test[],MATCH("Totalkcal",Method_Test[Criteria],0),2),""))</f>
        <v>3000</v>
      </c>
      <c r="F107">
        <f>IF(calc[[#This Row],[C1Source]]="FAO",SUMIFS(DataFoodConso[Total Kcal],DataFoodConso[ISO3],calc[[#This Row],[ISO3]]),"")</f>
        <v>3637</v>
      </c>
      <c r="G107" t="str">
        <f>IF(calc[[#This Row],[C1Value]]&gt;0,IF(calc[[#This Row],[C1Value]]&lt;=calc[[#This Row],[C1Threshold]],"No","Yes"),"nd")</f>
        <v>Yes</v>
      </c>
      <c r="H107" t="str">
        <f>IF(calc[[#This Row],[Method]]="FABLEBrief",INDEX(Method_FABLEBrief[],MATCH("RedMeatkcal",Method_FABLEBrief[Criteria],0),3),IF(calc[[#This Row],[Method]]="Test",INDEX(Method_Test[],MATCH("RedMeatkcal",Method_Test[Criteria],0),3),""))</f>
        <v>FAO</v>
      </c>
      <c r="I107">
        <f>IF(calc[[#This Row],[Method]]="FABLEBrief",INDEX(Method_FABLEBrief[],MATCH("RedMeatkcal",Method_FABLEBrief[Criteria],0),2),IF(calc[[#This Row],[Method]]="Test",INDEX(Method_Test[],MATCH("RedMeatkcal",Method_Test[Criteria],0),2),""))</f>
        <v>60</v>
      </c>
      <c r="J107">
        <f>IF(calc[[#This Row],[C2Source]]="FAO",SUMIFS(DataFoodConso[Red Meat],DataFoodConso[ISO3],calc[[#This Row],[ISO3]]),"")</f>
        <v>445</v>
      </c>
      <c r="K107" s="41" t="str">
        <f>IF(AND(calc[[#This Row],[C2Value]]&gt;0,calc[[#This Row],[C2Value]]&lt;=calc[[#This Row],[C2Threshold]]),"No","Yes")</f>
        <v>Yes</v>
      </c>
      <c r="L107" t="str">
        <f>IF(calc[[#This Row],[Method]]="FABLEBrief",INDEX(Method_FABLEBrief[],MATCH("LandRemovalPotential",Method_FABLEBrief[Criteria],0),3),IF(calc[[#This Row],[Method]]="Test",INDEX(Method_Test[],MATCH("LandRemovalPotential",Method_Test[Criteria],0),3),""))</f>
        <v>RoeNoAgri</v>
      </c>
      <c r="M107" s="3">
        <f>IF(calc[[#This Row],[Method]]="FABLEBrief",INDEX(Method_FABLEBrief[],MATCH("LandRemovalPotential",Method_FABLEBrief[Criteria],0),2),IF(calc[[#This Row],[Method]]="Test",INDEX(Method_Test[],MATCH("LandRemovalPotential",Method_Test[Criteria],0),2),""))</f>
        <v>0.19550000000000001</v>
      </c>
      <c r="N107" s="3">
        <f>IF(AND(calc[[#This Row],[C3Source]]="RoeNoAgri",calc[[#This Row],[C4Source]]="FAO"),SUMIFS(DataShLandRemPot[FAOSh_noagri],DataShLandRemPot[ISO3],calc[[#This Row],[ISO3]]),IF(AND(calc[[#This Row],[C3Source]]="RoeAgri",calc[[#This Row],[C4Source]]="FAO"),SUMIFS(DataShLandRemPot[FAOSh_withagri],DataShLandRemPot[ISO3],calc[[#This Row],[ISO3]]),IF(AND(calc[[#This Row],[C3Source]]="RoeNoAgri",calc[[#This Row],[C4Source]]="GHGI"),SUMIFS(DataShLandRemPot[GHGISh_noagri],DataShLandRemPot[ISO3],calc[[#This Row],[ISO3]]),IF(AND(calc[[#This Row],[C3Source]]="RoeAgri",calc[[#This Row],[C4Source]]="GHGI"),SUMIFS(DataShLandRemPot[GHGISh_wagri],DataShLandRemPot[ISO3],calc[[#This Row],[ISO3]]),""))))</f>
        <v>1.4683025259135465</v>
      </c>
      <c r="O107" t="str">
        <f>IF(calc[[#This Row],[C3Value]]&lt;&gt;0,IF(calc[[#This Row],[C3Value]]&gt;=calc[[#This Row],[C3Threshold]],"Yes","No"),"nd")</f>
        <v>Yes</v>
      </c>
      <c r="P107" t="str">
        <f>IF(calc[[#This Row],[Method]]="FABLEBrief",INDEX(Method_FABLEBrief[],MATCH("LULUCFnegative",Method_FABLEBrief[Criteria],0),3),IF(calc[[#This Row],[Method]]="Test",INDEX(Method_Test[],MATCH("LULUCFnegative",Method_Test[Criteria],0),3),""))</f>
        <v>FAO</v>
      </c>
      <c r="Q107" s="25">
        <f>IF(calc[[#This Row],[Method]]="FABLEBrief",INDEX(Method_FABLEBrief[],MATCH("LULUCFnegative",Method_FABLEBrief[Criteria],0),2),IF(calc[[#This Row],[Method]]="Test",INDEX(Method_Test[],MATCH("LULUCFnegative",Method_Test[Criteria],0),2),""))</f>
        <v>0</v>
      </c>
      <c r="R107" s="29">
        <f>IF(calc[[#This Row],[C4Source]]="FAO",SUMIFS(DataGHGFAO[LULUCF_MtCO2e],DataGHGFAO[ISO3],calc[[#This Row],[ISO3]]),IF(calc[[#This Row],[C4Source]]="GHGI",SUMIFS(DataGHGI[MtCO2e],DataGHGI[Sector],"Land-Use Change and Forestry",DataGHGI[ISO3],calc[[#This Row],[ISO3]]),""))</f>
        <v>-8.1562099999999998E-2</v>
      </c>
      <c r="S107" t="str">
        <f>IF(calc[[#This Row],[C4Value]]&lt;&gt;0,IF(calc[[#This Row],[C4Value]]&lt;calc[[#This Row],[C4Threshold]],"Yes","No"),"nd")</f>
        <v>Yes</v>
      </c>
      <c r="T107" t="str">
        <f>IF(calc[[#This Row],[Method]]="FABLEBrief",INDEX(Method_FABLEBrief[],MATCH("AFOLU",Method_FABLEBrief[Criteria],0),3),IF(calc[[#This Row],[Method]]="Test",INDEX(Method_Test[],MATCH("AFOLU",Method_Test[Criteria],0),3),""))</f>
        <v>FAO</v>
      </c>
      <c r="U107" s="25">
        <f>IF(calc[[#This Row],[Method]]="FABLEBrief",INDEX(Method_FABLEBrief[],MATCH("AFOLU",Method_FABLEBrief[Criteria],0),2),IF(calc[[#This Row],[Method]]="Test",INDEX(Method_Test[],MATCH("AFOLU",Method_Test[Criteria],0),2),""))</f>
        <v>0</v>
      </c>
      <c r="V107" s="25">
        <f>IF(calc[[#This Row],[C5Source]]="FAO",SUMIFS(DataGHGFAO[AFOLU_MtCO2e],DataGHGFAO[ISO3],calc[[#This Row],[ISO3]]),IF(calc[[#This Row],[C5Source]]="GHGI",SUMIFS(DataGHGI[MtCO2e],DataGHGI[Sector],"Land-Use Change and Forestry",DataGHGI[ISO3],calc[[#This Row],[ISO3]])+SUMIFS(DataGHGI[MtCO2e],DataGHGI[Sector],"Agriculture",DataGHGI[ISO3],calc[[#This Row],[ISO3]]),""))</f>
        <v>0.5578919</v>
      </c>
      <c r="W107" t="str">
        <f>IF(calc[[#This Row],[C5Value]]&lt;&gt;0,IF(calc[[#This Row],[C5Value]]&lt;calc[[#This Row],[C5Threshold]],"No","Yes"),"nd")</f>
        <v>Yes</v>
      </c>
      <c r="X107" s="60" t="str">
        <f>IF(AND(calc[[#This Row],[C1Outcome]]="NO",calc[[#This Row],[C2Outcome]]="NO"),IF(calc[[#This Row],[C3Outcome]]="YES","Profile5","Profile6"),IF(calc[[#This Row],[C3Outcome]]="No","Profile4",IF(calc[[#This Row],[C4Outcome]]="YES",IF(calc[[#This Row],[C5Outcome]]="YES","Profile1","Profile2"),"Profile3")))</f>
        <v>Profile1</v>
      </c>
      <c r="Y107" s="44" t="str">
        <f>IF(OR(calc[[#This Row],[C1Outcome]]="nd",calc[[#This Row],[C3Outcome]]="nd",calc[[#This Row],[C5Outcome]]="nd"),"",calc[[#This Row],[PROFILE_pre]])</f>
        <v>Profile1</v>
      </c>
      <c r="Z107" s="62">
        <f>SUMIFS(DataGHGFAO[LULUCF_MtCO2e],DataGHGFAO[ISO3],calc[[#This Row],[ISO3]])</f>
        <v>-8.1562099999999998E-2</v>
      </c>
      <c r="AA107" s="62">
        <f>SUMIFS(DataGHGFAO[Crop_MtCO2e],DataGHGFAO[ISO3],calc[[#This Row],[ISO3]])</f>
        <v>0.20094869999999992</v>
      </c>
      <c r="AB107" s="62">
        <f>SUMIFS(DataGHGFAO[Livestock_MtCO2e],DataGHGFAO[ISO3],calc[[#This Row],[ISO3]])</f>
        <v>0.43850530000000004</v>
      </c>
      <c r="AC107" s="62">
        <f>SUMIFS(DataGHGFAO[AFOLU_MtCO2e],DataGHGFAO[ISO3],calc[[#This Row],[ISO3]])</f>
        <v>0.5578919</v>
      </c>
    </row>
    <row r="108" spans="1:29">
      <c r="A108" t="s">
        <v>227</v>
      </c>
      <c r="B108" t="s">
        <v>228</v>
      </c>
      <c r="C108" t="str">
        <f>INDEX(SelectionMethod[],MATCH("x",SelectionMethod[Selection],0),2)</f>
        <v>FABLEBrief</v>
      </c>
      <c r="D108" t="str">
        <f>IF(calc[[#This Row],[Method]]="FABLEBrief",INDEX(Method_FABLEBrief[],MATCH("Totalkcal",Method_FABLEBrief[Criteria],0),3),IF(calc[[#This Row],[Method]]="Test",INDEX(Method_Test[],MATCH("Totalkcal",Method_Test[Criteria],0),3),""))</f>
        <v>FAO</v>
      </c>
      <c r="E108">
        <f>IF(calc[[#This Row],[Method]]="FABLEBrief",INDEX(Method_FABLEBrief[],MATCH("Totalkcal",Method_FABLEBrief[Criteria],0),2),IF(calc[[#This Row],[Method]]="Test",INDEX(Method_Test[],MATCH("Totalkcal",Method_Test[Criteria],0),2),""))</f>
        <v>3000</v>
      </c>
      <c r="F108">
        <f>IF(calc[[#This Row],[C1Source]]="FAO",SUMIFS(DataFoodConso[Total Kcal],DataFoodConso[ISO3],calc[[#This Row],[ISO3]]),"")</f>
        <v>2581</v>
      </c>
      <c r="G108" t="str">
        <f>IF(calc[[#This Row],[C1Value]]&gt;0,IF(calc[[#This Row],[C1Value]]&lt;=calc[[#This Row],[C1Threshold]],"No","Yes"),"nd")</f>
        <v>No</v>
      </c>
      <c r="H108" t="str">
        <f>IF(calc[[#This Row],[Method]]="FABLEBrief",INDEX(Method_FABLEBrief[],MATCH("RedMeatkcal",Method_FABLEBrief[Criteria],0),3),IF(calc[[#This Row],[Method]]="Test",INDEX(Method_Test[],MATCH("RedMeatkcal",Method_Test[Criteria],0),3),""))</f>
        <v>FAO</v>
      </c>
      <c r="I108">
        <f>IF(calc[[#This Row],[Method]]="FABLEBrief",INDEX(Method_FABLEBrief[],MATCH("RedMeatkcal",Method_FABLEBrief[Criteria],0),2),IF(calc[[#This Row],[Method]]="Test",INDEX(Method_Test[],MATCH("RedMeatkcal",Method_Test[Criteria],0),2),""))</f>
        <v>60</v>
      </c>
      <c r="J108">
        <f>IF(calc[[#This Row],[C2Source]]="FAO",SUMIFS(DataFoodConso[Red Meat],DataFoodConso[ISO3],calc[[#This Row],[ISO3]]),"")</f>
        <v>9</v>
      </c>
      <c r="K108" s="41" t="str">
        <f>IF(AND(calc[[#This Row],[C2Value]]&gt;0,calc[[#This Row],[C2Value]]&lt;=calc[[#This Row],[C2Threshold]]),"No","Yes")</f>
        <v>No</v>
      </c>
      <c r="L108" t="str">
        <f>IF(calc[[#This Row],[Method]]="FABLEBrief",INDEX(Method_FABLEBrief[],MATCH("LandRemovalPotential",Method_FABLEBrief[Criteria],0),3),IF(calc[[#This Row],[Method]]="Test",INDEX(Method_Test[],MATCH("LandRemovalPotential",Method_Test[Criteria],0),3),""))</f>
        <v>RoeNoAgri</v>
      </c>
      <c r="M108" s="3">
        <f>IF(calc[[#This Row],[Method]]="FABLEBrief",INDEX(Method_FABLEBrief[],MATCH("LandRemovalPotential",Method_FABLEBrief[Criteria],0),2),IF(calc[[#This Row],[Method]]="Test",INDEX(Method_Test[],MATCH("LandRemovalPotential",Method_Test[Criteria],0),2),""))</f>
        <v>0.19550000000000001</v>
      </c>
      <c r="N108" s="3">
        <f>IF(AND(calc[[#This Row],[C3Source]]="RoeNoAgri",calc[[#This Row],[C4Source]]="FAO"),SUMIFS(DataShLandRemPot[FAOSh_noagri],DataShLandRemPot[ISO3],calc[[#This Row],[ISO3]]),IF(AND(calc[[#This Row],[C3Source]]="RoeAgri",calc[[#This Row],[C4Source]]="FAO"),SUMIFS(DataShLandRemPot[FAOSh_withagri],DataShLandRemPot[ISO3],calc[[#This Row],[ISO3]]),IF(AND(calc[[#This Row],[C3Source]]="RoeNoAgri",calc[[#This Row],[C4Source]]="GHGI"),SUMIFS(DataShLandRemPot[GHGISh_noagri],DataShLandRemPot[ISO3],calc[[#This Row],[ISO3]]),IF(AND(calc[[#This Row],[C3Source]]="RoeAgri",calc[[#This Row],[C4Source]]="GHGI"),SUMIFS(DataShLandRemPot[GHGISh_wagri],DataShLandRemPot[ISO3],calc[[#This Row],[ISO3]]),""))))</f>
        <v>0.12360108347301914</v>
      </c>
      <c r="O108" t="str">
        <f>IF(calc[[#This Row],[C3Value]]&lt;&gt;0,IF(calc[[#This Row],[C3Value]]&gt;=calc[[#This Row],[C3Threshold]],"Yes","No"),"nd")</f>
        <v>No</v>
      </c>
      <c r="P108" t="str">
        <f>IF(calc[[#This Row],[Method]]="FABLEBrief",INDEX(Method_FABLEBrief[],MATCH("LULUCFnegative",Method_FABLEBrief[Criteria],0),3),IF(calc[[#This Row],[Method]]="Test",INDEX(Method_Test[],MATCH("LULUCFnegative",Method_Test[Criteria],0),3),""))</f>
        <v>FAO</v>
      </c>
      <c r="Q108" s="25">
        <f>IF(calc[[#This Row],[Method]]="FABLEBrief",INDEX(Method_FABLEBrief[],MATCH("LULUCFnegative",Method_FABLEBrief[Criteria],0),2),IF(calc[[#This Row],[Method]]="Test",INDEX(Method_Test[],MATCH("LULUCFnegative",Method_Test[Criteria],0),2),""))</f>
        <v>0</v>
      </c>
      <c r="R108" s="29">
        <f>IF(calc[[#This Row],[C4Source]]="FAO",SUMIFS(DataGHGFAO[LULUCF_MtCO2e],DataGHGFAO[ISO3],calc[[#This Row],[ISO3]]),IF(calc[[#This Row],[C4Source]]="GHGI",SUMIFS(DataGHGI[MtCO2e],DataGHGI[Sector],"Land-Use Change and Forestry",DataGHGI[ISO3],calc[[#This Row],[ISO3]]),""))</f>
        <v>-31.277499800000001</v>
      </c>
      <c r="S108" t="str">
        <f>IF(calc[[#This Row],[C4Value]]&lt;&gt;0,IF(calc[[#This Row],[C4Value]]&lt;calc[[#This Row],[C4Threshold]],"Yes","No"),"nd")</f>
        <v>Yes</v>
      </c>
      <c r="T108" t="str">
        <f>IF(calc[[#This Row],[Method]]="FABLEBrief",INDEX(Method_FABLEBrief[],MATCH("AFOLU",Method_FABLEBrief[Criteria],0),3),IF(calc[[#This Row],[Method]]="Test",INDEX(Method_Test[],MATCH("AFOLU",Method_Test[Criteria],0),3),""))</f>
        <v>FAO</v>
      </c>
      <c r="U108" s="25">
        <f>IF(calc[[#This Row],[Method]]="FABLEBrief",INDEX(Method_FABLEBrief[],MATCH("AFOLU",Method_FABLEBrief[Criteria],0),2),IF(calc[[#This Row],[Method]]="Test",INDEX(Method_Test[],MATCH("AFOLU",Method_Test[Criteria],0),2),""))</f>
        <v>0</v>
      </c>
      <c r="V108" s="25">
        <f>IF(calc[[#This Row],[C5Source]]="FAO",SUMIFS(DataGHGFAO[AFOLU_MtCO2e],DataGHGFAO[ISO3],calc[[#This Row],[ISO3]]),IF(calc[[#This Row],[C5Source]]="GHGI",SUMIFS(DataGHGI[MtCO2e],DataGHGI[Sector],"Land-Use Change and Forestry",DataGHGI[ISO3],calc[[#This Row],[ISO3]])+SUMIFS(DataGHGI[MtCO2e],DataGHGI[Sector],"Agriculture",DataGHGI[ISO3],calc[[#This Row],[ISO3]]),""))</f>
        <v>724.2506588</v>
      </c>
      <c r="W108" t="str">
        <f>IF(calc[[#This Row],[C5Value]]&lt;&gt;0,IF(calc[[#This Row],[C5Value]]&lt;calc[[#This Row],[C5Threshold]],"No","Yes"),"nd")</f>
        <v>Yes</v>
      </c>
      <c r="X108" s="60" t="str">
        <f>IF(AND(calc[[#This Row],[C1Outcome]]="NO",calc[[#This Row],[C2Outcome]]="NO"),IF(calc[[#This Row],[C3Outcome]]="YES","Profile5","Profile6"),IF(calc[[#This Row],[C3Outcome]]="No","Profile4",IF(calc[[#This Row],[C4Outcome]]="YES",IF(calc[[#This Row],[C5Outcome]]="YES","Profile1","Profile2"),"Profile3")))</f>
        <v>Profile6</v>
      </c>
      <c r="Y108" s="44" t="str">
        <f>IF(OR(calc[[#This Row],[C1Outcome]]="nd",calc[[#This Row],[C3Outcome]]="nd",calc[[#This Row],[C5Outcome]]="nd"),"",calc[[#This Row],[PROFILE_pre]])</f>
        <v>Profile6</v>
      </c>
      <c r="Z108" s="62">
        <f>SUMIFS(DataGHGFAO[LULUCF_MtCO2e],DataGHGFAO[ISO3],calc[[#This Row],[ISO3]])</f>
        <v>-31.277499800000001</v>
      </c>
      <c r="AA108" s="62">
        <f>SUMIFS(DataGHGFAO[Crop_MtCO2e],DataGHGFAO[ISO3],calc[[#This Row],[ISO3]])</f>
        <v>251.99112109999999</v>
      </c>
      <c r="AB108" s="62">
        <f>SUMIFS(DataGHGFAO[Livestock_MtCO2e],DataGHGFAO[ISO3],calc[[#This Row],[ISO3]])</f>
        <v>503.5370375</v>
      </c>
      <c r="AC108" s="62">
        <f>SUMIFS(DataGHGFAO[AFOLU_MtCO2e],DataGHGFAO[ISO3],calc[[#This Row],[ISO3]])</f>
        <v>724.2506588</v>
      </c>
    </row>
    <row r="109" spans="1:29">
      <c r="A109" t="s">
        <v>123</v>
      </c>
      <c r="B109" t="s">
        <v>124</v>
      </c>
      <c r="C109" t="str">
        <f>INDEX(SelectionMethod[],MATCH("x",SelectionMethod[Selection],0),2)</f>
        <v>FABLEBrief</v>
      </c>
      <c r="D109" t="str">
        <f>IF(calc[[#This Row],[Method]]="FABLEBrief",INDEX(Method_FABLEBrief[],MATCH("Totalkcal",Method_FABLEBrief[Criteria],0),3),IF(calc[[#This Row],[Method]]="Test",INDEX(Method_Test[],MATCH("Totalkcal",Method_Test[Criteria],0),3),""))</f>
        <v>FAO</v>
      </c>
      <c r="E109">
        <f>IF(calc[[#This Row],[Method]]="FABLEBrief",INDEX(Method_FABLEBrief[],MATCH("Totalkcal",Method_FABLEBrief[Criteria],0),2),IF(calc[[#This Row],[Method]]="Test",INDEX(Method_Test[],MATCH("Totalkcal",Method_Test[Criteria],0),2),""))</f>
        <v>3000</v>
      </c>
      <c r="F109">
        <f>IF(calc[[#This Row],[C1Source]]="FAO",SUMIFS(DataFoodConso[Total Kcal],DataFoodConso[ISO3],calc[[#This Row],[ISO3]]),"")</f>
        <v>2879</v>
      </c>
      <c r="G109" t="str">
        <f>IF(calc[[#This Row],[C1Value]]&gt;0,IF(calc[[#This Row],[C1Value]]&lt;=calc[[#This Row],[C1Threshold]],"No","Yes"),"nd")</f>
        <v>No</v>
      </c>
      <c r="H109" t="str">
        <f>IF(calc[[#This Row],[Method]]="FABLEBrief",INDEX(Method_FABLEBrief[],MATCH("RedMeatkcal",Method_FABLEBrief[Criteria],0),3),IF(calc[[#This Row],[Method]]="Test",INDEX(Method_Test[],MATCH("RedMeatkcal",Method_Test[Criteria],0),3),""))</f>
        <v>FAO</v>
      </c>
      <c r="I109">
        <f>IF(calc[[#This Row],[Method]]="FABLEBrief",INDEX(Method_FABLEBrief[],MATCH("RedMeatkcal",Method_FABLEBrief[Criteria],0),2),IF(calc[[#This Row],[Method]]="Test",INDEX(Method_Test[],MATCH("RedMeatkcal",Method_Test[Criteria],0),2),""))</f>
        <v>60</v>
      </c>
      <c r="J109">
        <f>IF(calc[[#This Row],[C2Source]]="FAO",SUMIFS(DataFoodConso[Red Meat],DataFoodConso[ISO3],calc[[#This Row],[ISO3]]),"")</f>
        <v>24</v>
      </c>
      <c r="K109" s="41" t="str">
        <f>IF(AND(calc[[#This Row],[C2Value]]&gt;0,calc[[#This Row],[C2Value]]&lt;=calc[[#This Row],[C2Threshold]]),"No","Yes")</f>
        <v>No</v>
      </c>
      <c r="L109" t="str">
        <f>IF(calc[[#This Row],[Method]]="FABLEBrief",INDEX(Method_FABLEBrief[],MATCH("LandRemovalPotential",Method_FABLEBrief[Criteria],0),3),IF(calc[[#This Row],[Method]]="Test",INDEX(Method_Test[],MATCH("LandRemovalPotential",Method_Test[Criteria],0),3),""))</f>
        <v>RoeNoAgri</v>
      </c>
      <c r="M109" s="3">
        <f>IF(calc[[#This Row],[Method]]="FABLEBrief",INDEX(Method_FABLEBrief[],MATCH("LandRemovalPotential",Method_FABLEBrief[Criteria],0),2),IF(calc[[#This Row],[Method]]="Test",INDEX(Method_Test[],MATCH("LandRemovalPotential",Method_Test[Criteria],0),2),""))</f>
        <v>0.19550000000000001</v>
      </c>
      <c r="N109" s="3">
        <f>IF(AND(calc[[#This Row],[C3Source]]="RoeNoAgri",calc[[#This Row],[C4Source]]="FAO"),SUMIFS(DataShLandRemPot[FAOSh_noagri],DataShLandRemPot[ISO3],calc[[#This Row],[ISO3]]),IF(AND(calc[[#This Row],[C3Source]]="RoeAgri",calc[[#This Row],[C4Source]]="FAO"),SUMIFS(DataShLandRemPot[FAOSh_withagri],DataShLandRemPot[ISO3],calc[[#This Row],[ISO3]]),IF(AND(calc[[#This Row],[C3Source]]="RoeNoAgri",calc[[#This Row],[C4Source]]="GHGI"),SUMIFS(DataShLandRemPot[GHGISh_noagri],DataShLandRemPot[ISO3],calc[[#This Row],[ISO3]]),IF(AND(calc[[#This Row],[C3Source]]="RoeAgri",calc[[#This Row],[C4Source]]="GHGI"),SUMIFS(DataShLandRemPot[GHGISh_wagri],DataShLandRemPot[ISO3],calc[[#This Row],[ISO3]]),""))))</f>
        <v>1.0992955505068633</v>
      </c>
      <c r="O109" t="str">
        <f>IF(calc[[#This Row],[C3Value]]&lt;&gt;0,IF(calc[[#This Row],[C3Value]]&gt;=calc[[#This Row],[C3Threshold]],"Yes","No"),"nd")</f>
        <v>Yes</v>
      </c>
      <c r="P109" t="str">
        <f>IF(calc[[#This Row],[Method]]="FABLEBrief",INDEX(Method_FABLEBrief[],MATCH("LULUCFnegative",Method_FABLEBrief[Criteria],0),3),IF(calc[[#This Row],[Method]]="Test",INDEX(Method_Test[],MATCH("LULUCFnegative",Method_Test[Criteria],0),3),""))</f>
        <v>FAO</v>
      </c>
      <c r="Q109" s="25">
        <f>IF(calc[[#This Row],[Method]]="FABLEBrief",INDEX(Method_FABLEBrief[],MATCH("LULUCFnegative",Method_FABLEBrief[Criteria],0),2),IF(calc[[#This Row],[Method]]="Test",INDEX(Method_Test[],MATCH("LULUCFnegative",Method_Test[Criteria],0),2),""))</f>
        <v>0</v>
      </c>
      <c r="R109" s="29">
        <f>IF(calc[[#This Row],[C4Source]]="FAO",SUMIFS(DataGHGFAO[LULUCF_MtCO2e],DataGHGFAO[ISO3],calc[[#This Row],[ISO3]]),IF(calc[[#This Row],[C4Source]]="GHGI",SUMIFS(DataGHGI[MtCO2e],DataGHGI[Sector],"Land-Use Change and Forestry",DataGHGI[ISO3],calc[[#This Row],[ISO3]]),""))</f>
        <v>969.28073389999997</v>
      </c>
      <c r="S109" t="str">
        <f>IF(calc[[#This Row],[C4Value]]&lt;&gt;0,IF(calc[[#This Row],[C4Value]]&lt;calc[[#This Row],[C4Threshold]],"Yes","No"),"nd")</f>
        <v>No</v>
      </c>
      <c r="T109" t="str">
        <f>IF(calc[[#This Row],[Method]]="FABLEBrief",INDEX(Method_FABLEBrief[],MATCH("AFOLU",Method_FABLEBrief[Criteria],0),3),IF(calc[[#This Row],[Method]]="Test",INDEX(Method_Test[],MATCH("AFOLU",Method_Test[Criteria],0),3),""))</f>
        <v>FAO</v>
      </c>
      <c r="U109" s="25">
        <f>IF(calc[[#This Row],[Method]]="FABLEBrief",INDEX(Method_FABLEBrief[],MATCH("AFOLU",Method_FABLEBrief[Criteria],0),2),IF(calc[[#This Row],[Method]]="Test",INDEX(Method_Test[],MATCH("AFOLU",Method_Test[Criteria],0),2),""))</f>
        <v>0</v>
      </c>
      <c r="V109" s="25">
        <f>IF(calc[[#This Row],[C5Source]]="FAO",SUMIFS(DataGHGFAO[AFOLU_MtCO2e],DataGHGFAO[ISO3],calc[[#This Row],[ISO3]]),IF(calc[[#This Row],[C5Source]]="GHGI",SUMIFS(DataGHGI[MtCO2e],DataGHGI[Sector],"Land-Use Change and Forestry",DataGHGI[ISO3],calc[[#This Row],[ISO3]])+SUMIFS(DataGHGI[MtCO2e],DataGHGI[Sector],"Agriculture",DataGHGI[ISO3],calc[[#This Row],[ISO3]]),""))</f>
        <v>1147.1529088000002</v>
      </c>
      <c r="W109" t="str">
        <f>IF(calc[[#This Row],[C5Value]]&lt;&gt;0,IF(calc[[#This Row],[C5Value]]&lt;calc[[#This Row],[C5Threshold]],"No","Yes"),"nd")</f>
        <v>Yes</v>
      </c>
      <c r="X109" s="60" t="str">
        <f>IF(AND(calc[[#This Row],[C1Outcome]]="NO",calc[[#This Row],[C2Outcome]]="NO"),IF(calc[[#This Row],[C3Outcome]]="YES","Profile5","Profile6"),IF(calc[[#This Row],[C3Outcome]]="No","Profile4",IF(calc[[#This Row],[C4Outcome]]="YES",IF(calc[[#This Row],[C5Outcome]]="YES","Profile1","Profile2"),"Profile3")))</f>
        <v>Profile5</v>
      </c>
      <c r="Y109" s="44" t="str">
        <f>IF(OR(calc[[#This Row],[C1Outcome]]="nd",calc[[#This Row],[C3Outcome]]="nd",calc[[#This Row],[C5Outcome]]="nd"),"",calc[[#This Row],[PROFILE_pre]])</f>
        <v>Profile5</v>
      </c>
      <c r="Z109" s="62">
        <f>SUMIFS(DataGHGFAO[LULUCF_MtCO2e],DataGHGFAO[ISO3],calc[[#This Row],[ISO3]])</f>
        <v>969.28073389999997</v>
      </c>
      <c r="AA109" s="62">
        <f>SUMIFS(DataGHGFAO[Crop_MtCO2e],DataGHGFAO[ISO3],calc[[#This Row],[ISO3]])</f>
        <v>118.3421262</v>
      </c>
      <c r="AB109" s="62">
        <f>SUMIFS(DataGHGFAO[Livestock_MtCO2e],DataGHGFAO[ISO3],calc[[#This Row],[ISO3]])</f>
        <v>59.530048700000002</v>
      </c>
      <c r="AC109" s="62">
        <f>SUMIFS(DataGHGFAO[AFOLU_MtCO2e],DataGHGFAO[ISO3],calc[[#This Row],[ISO3]])</f>
        <v>1147.1529088000002</v>
      </c>
    </row>
    <row r="110" spans="1:29">
      <c r="A110" t="s">
        <v>65</v>
      </c>
      <c r="B110" t="s">
        <v>540</v>
      </c>
      <c r="C110" t="str">
        <f>INDEX(SelectionMethod[],MATCH("x",SelectionMethod[Selection],0),2)</f>
        <v>FABLEBrief</v>
      </c>
      <c r="D110" t="str">
        <f>IF(calc[[#This Row],[Method]]="FABLEBrief",INDEX(Method_FABLEBrief[],MATCH("Totalkcal",Method_FABLEBrief[Criteria],0),3),IF(calc[[#This Row],[Method]]="Test",INDEX(Method_Test[],MATCH("Totalkcal",Method_Test[Criteria],0),3),""))</f>
        <v>FAO</v>
      </c>
      <c r="E110">
        <f>IF(calc[[#This Row],[Method]]="FABLEBrief",INDEX(Method_FABLEBrief[],MATCH("Totalkcal",Method_FABLEBrief[Criteria],0),2),IF(calc[[#This Row],[Method]]="Test",INDEX(Method_Test[],MATCH("Totalkcal",Method_Test[Criteria],0),2),""))</f>
        <v>3000</v>
      </c>
      <c r="F110">
        <f>IF(calc[[#This Row],[C1Source]]="FAO",SUMIFS(DataFoodConso[Total Kcal],DataFoodConso[ISO3],calc[[#This Row],[ISO3]]),"")</f>
        <v>3005</v>
      </c>
      <c r="G110" t="str">
        <f>IF(calc[[#This Row],[C1Value]]&gt;0,IF(calc[[#This Row],[C1Value]]&lt;=calc[[#This Row],[C1Threshold]],"No","Yes"),"nd")</f>
        <v>Yes</v>
      </c>
      <c r="H110" t="str">
        <f>IF(calc[[#This Row],[Method]]="FABLEBrief",INDEX(Method_FABLEBrief[],MATCH("RedMeatkcal",Method_FABLEBrief[Criteria],0),3),IF(calc[[#This Row],[Method]]="Test",INDEX(Method_Test[],MATCH("RedMeatkcal",Method_Test[Criteria],0),3),""))</f>
        <v>FAO</v>
      </c>
      <c r="I110">
        <f>IF(calc[[#This Row],[Method]]="FABLEBrief",INDEX(Method_FABLEBrief[],MATCH("RedMeatkcal",Method_FABLEBrief[Criteria],0),2),IF(calc[[#This Row],[Method]]="Test",INDEX(Method_Test[],MATCH("RedMeatkcal",Method_Test[Criteria],0),2),""))</f>
        <v>60</v>
      </c>
      <c r="J110">
        <f>IF(calc[[#This Row],[C2Source]]="FAO",SUMIFS(DataFoodConso[Red Meat],DataFoodConso[ISO3],calc[[#This Row],[ISO3]]),"")</f>
        <v>58</v>
      </c>
      <c r="K110" t="str">
        <f>IF(AND(calc[[#This Row],[C2Value]]&gt;0,calc[[#This Row],[C2Value]]&lt;=calc[[#This Row],[C2Threshold]]),"No","Yes")</f>
        <v>No</v>
      </c>
      <c r="L110" t="str">
        <f>IF(calc[[#This Row],[Method]]="FABLEBrief",INDEX(Method_FABLEBrief[],MATCH("LandRemovalPotential",Method_FABLEBrief[Criteria],0),3),IF(calc[[#This Row],[Method]]="Test",INDEX(Method_Test[],MATCH("LandRemovalPotential",Method_Test[Criteria],0),3),""))</f>
        <v>RoeNoAgri</v>
      </c>
      <c r="M110" s="3">
        <f>IF(calc[[#This Row],[Method]]="FABLEBrief",INDEX(Method_FABLEBrief[],MATCH("LandRemovalPotential",Method_FABLEBrief[Criteria],0),2),IF(calc[[#This Row],[Method]]="Test",INDEX(Method_Test[],MATCH("LandRemovalPotential",Method_Test[Criteria],0),2),""))</f>
        <v>0.19550000000000001</v>
      </c>
      <c r="N110" s="3">
        <f>IF(AND(calc[[#This Row],[C3Source]]="RoeNoAgri",calc[[#This Row],[C4Source]]="FAO"),SUMIFS(DataShLandRemPot[FAOSh_noagri],DataShLandRemPot[ISO3],calc[[#This Row],[ISO3]]),IF(AND(calc[[#This Row],[C3Source]]="RoeAgri",calc[[#This Row],[C4Source]]="FAO"),SUMIFS(DataShLandRemPot[FAOSh_withagri],DataShLandRemPot[ISO3],calc[[#This Row],[ISO3]]),IF(AND(calc[[#This Row],[C3Source]]="RoeNoAgri",calc[[#This Row],[C4Source]]="GHGI"),SUMIFS(DataShLandRemPot[GHGISh_noagri],DataShLandRemPot[ISO3],calc[[#This Row],[ISO3]]),IF(AND(calc[[#This Row],[C3Source]]="RoeAgri",calc[[#This Row],[C4Source]]="GHGI"),SUMIFS(DataShLandRemPot[GHGISh_wagri],DataShLandRemPot[ISO3],calc[[#This Row],[ISO3]]),""))))</f>
        <v>2.000542024489392E-3</v>
      </c>
      <c r="O110" t="str">
        <f>IF(calc[[#This Row],[C3Value]]&lt;&gt;0,IF(calc[[#This Row],[C3Value]]&gt;=calc[[#This Row],[C3Threshold]],"Yes","No"),"nd")</f>
        <v>No</v>
      </c>
      <c r="P110" t="str">
        <f>IF(calc[[#This Row],[Method]]="FABLEBrief",INDEX(Method_FABLEBrief[],MATCH("LULUCFnegative",Method_FABLEBrief[Criteria],0),3),IF(calc[[#This Row],[Method]]="Test",INDEX(Method_Test[],MATCH("LULUCFnegative",Method_Test[Criteria],0),3),""))</f>
        <v>FAO</v>
      </c>
      <c r="Q110" s="25">
        <f>IF(calc[[#This Row],[Method]]="FABLEBrief",INDEX(Method_FABLEBrief[],MATCH("LULUCFnegative",Method_FABLEBrief[Criteria],0),2),IF(calc[[#This Row],[Method]]="Test",INDEX(Method_Test[],MATCH("LULUCFnegative",Method_Test[Criteria],0),2),""))</f>
        <v>0</v>
      </c>
      <c r="R110" s="29">
        <f>IF(calc[[#This Row],[C4Source]]="FAO",SUMIFS(DataGHGFAO[LULUCF_MtCO2e],DataGHGFAO[ISO3],calc[[#This Row],[ISO3]]),IF(calc[[#This Row],[C4Source]]="GHGI",SUMIFS(DataGHGI[MtCO2e],DataGHGI[Sector],"Land-Use Change and Forestry",DataGHGI[ISO3],calc[[#This Row],[ISO3]]),""))</f>
        <v>5.6065199999999996E-2</v>
      </c>
      <c r="S110" t="str">
        <f>IF(calc[[#This Row],[C4Value]]&lt;&gt;0,IF(calc[[#This Row],[C4Value]]&lt;calc[[#This Row],[C4Threshold]],"Yes","No"),"nd")</f>
        <v>No</v>
      </c>
      <c r="T110" t="str">
        <f>IF(calc[[#This Row],[Method]]="FABLEBrief",INDEX(Method_FABLEBrief[],MATCH("AFOLU",Method_FABLEBrief[Criteria],0),3),IF(calc[[#This Row],[Method]]="Test",INDEX(Method_Test[],MATCH("AFOLU",Method_Test[Criteria],0),3),""))</f>
        <v>FAO</v>
      </c>
      <c r="U110" s="25">
        <f>IF(calc[[#This Row],[Method]]="FABLEBrief",INDEX(Method_FABLEBrief[],MATCH("AFOLU",Method_FABLEBrief[Criteria],0),2),IF(calc[[#This Row],[Method]]="Test",INDEX(Method_Test[],MATCH("AFOLU",Method_Test[Criteria],0),2),""))</f>
        <v>0</v>
      </c>
      <c r="V110" s="25">
        <f>IF(calc[[#This Row],[C5Source]]="FAO",SUMIFS(DataGHGFAO[AFOLU_MtCO2e],DataGHGFAO[ISO3],calc[[#This Row],[ISO3]]),IF(calc[[#This Row],[C5Source]]="GHGI",SUMIFS(DataGHGI[MtCO2e],DataGHGI[Sector],"Land-Use Change and Forestry",DataGHGI[ISO3],calc[[#This Row],[ISO3]])+SUMIFS(DataGHGI[MtCO2e],DataGHGI[Sector],"Agriculture",DataGHGI[ISO3],calc[[#This Row],[ISO3]]),""))</f>
        <v>32.896411699999994</v>
      </c>
      <c r="W110" t="str">
        <f>IF(calc[[#This Row],[C5Value]]&lt;&gt;0,IF(calc[[#This Row],[C5Value]]&lt;calc[[#This Row],[C5Threshold]],"No","Yes"),"nd")</f>
        <v>Yes</v>
      </c>
      <c r="X110" s="60" t="str">
        <f>IF(AND(calc[[#This Row],[C1Outcome]]="NO",calc[[#This Row],[C2Outcome]]="NO"),IF(calc[[#This Row],[C3Outcome]]="YES","Profile5","Profile6"),IF(calc[[#This Row],[C3Outcome]]="No","Profile4",IF(calc[[#This Row],[C4Outcome]]="YES",IF(calc[[#This Row],[C5Outcome]]="YES","Profile1","Profile2"),"Profile3")))</f>
        <v>Profile4</v>
      </c>
      <c r="Y110" s="44" t="str">
        <f>IF(OR(calc[[#This Row],[C1Outcome]]="nd",calc[[#This Row],[C3Outcome]]="nd",calc[[#This Row],[C5Outcome]]="nd"),"",calc[[#This Row],[PROFILE_pre]])</f>
        <v>Profile4</v>
      </c>
      <c r="Z110" s="62">
        <f>SUMIFS(DataGHGFAO[LULUCF_MtCO2e],DataGHGFAO[ISO3],calc[[#This Row],[ISO3]])</f>
        <v>5.6065199999999996E-2</v>
      </c>
      <c r="AA110" s="62">
        <f>SUMIFS(DataGHGFAO[Crop_MtCO2e],DataGHGFAO[ISO3],calc[[#This Row],[ISO3]])</f>
        <v>7.9311802000000071</v>
      </c>
      <c r="AB110" s="62">
        <f>SUMIFS(DataGHGFAO[Livestock_MtCO2e],DataGHGFAO[ISO3],calc[[#This Row],[ISO3]])</f>
        <v>24.909166299999995</v>
      </c>
      <c r="AC110" s="62">
        <f>SUMIFS(DataGHGFAO[AFOLU_MtCO2e],DataGHGFAO[ISO3],calc[[#This Row],[ISO3]])</f>
        <v>32.896411699999994</v>
      </c>
    </row>
    <row r="111" spans="1:29">
      <c r="A111" t="s">
        <v>57</v>
      </c>
      <c r="B111" t="s">
        <v>58</v>
      </c>
      <c r="C111" t="str">
        <f>INDEX(SelectionMethod[],MATCH("x",SelectionMethod[Selection],0),2)</f>
        <v>FABLEBrief</v>
      </c>
      <c r="D111" t="str">
        <f>IF(calc[[#This Row],[Method]]="FABLEBrief",INDEX(Method_FABLEBrief[],MATCH("Totalkcal",Method_FABLEBrief[Criteria],0),3),IF(calc[[#This Row],[Method]]="Test",INDEX(Method_Test[],MATCH("Totalkcal",Method_Test[Criteria],0),3),""))</f>
        <v>FAO</v>
      </c>
      <c r="E111">
        <f>IF(calc[[#This Row],[Method]]="FABLEBrief",INDEX(Method_FABLEBrief[],MATCH("Totalkcal",Method_FABLEBrief[Criteria],0),2),IF(calc[[#This Row],[Method]]="Test",INDEX(Method_Test[],MATCH("Totalkcal",Method_Test[Criteria],0),2),""))</f>
        <v>3000</v>
      </c>
      <c r="F111">
        <f>IF(calc[[#This Row],[C1Source]]="FAO",SUMIFS(DataFoodConso[Total Kcal],DataFoodConso[ISO3],calc[[#This Row],[ISO3]]),"")</f>
        <v>2615</v>
      </c>
      <c r="G111" t="str">
        <f>IF(calc[[#This Row],[C1Value]]&gt;0,IF(calc[[#This Row],[C1Value]]&lt;=calc[[#This Row],[C1Threshold]],"No","Yes"),"nd")</f>
        <v>No</v>
      </c>
      <c r="H111" t="str">
        <f>IF(calc[[#This Row],[Method]]="FABLEBrief",INDEX(Method_FABLEBrief[],MATCH("RedMeatkcal",Method_FABLEBrief[Criteria],0),3),IF(calc[[#This Row],[Method]]="Test",INDEX(Method_Test[],MATCH("RedMeatkcal",Method_Test[Criteria],0),3),""))</f>
        <v>FAO</v>
      </c>
      <c r="I111">
        <f>IF(calc[[#This Row],[Method]]="FABLEBrief",INDEX(Method_FABLEBrief[],MATCH("RedMeatkcal",Method_FABLEBrief[Criteria],0),2),IF(calc[[#This Row],[Method]]="Test",INDEX(Method_Test[],MATCH("RedMeatkcal",Method_Test[Criteria],0),2),""))</f>
        <v>60</v>
      </c>
      <c r="J111">
        <f>IF(calc[[#This Row],[C2Source]]="FAO",SUMIFS(DataFoodConso[Red Meat],DataFoodConso[ISO3],calc[[#This Row],[ISO3]]),"")</f>
        <v>25</v>
      </c>
      <c r="K111" t="str">
        <f>IF(AND(calc[[#This Row],[C2Value]]&gt;0,calc[[#This Row],[C2Value]]&lt;=calc[[#This Row],[C2Threshold]]),"No","Yes")</f>
        <v>No</v>
      </c>
      <c r="L111" t="str">
        <f>IF(calc[[#This Row],[Method]]="FABLEBrief",INDEX(Method_FABLEBrief[],MATCH("LandRemovalPotential",Method_FABLEBrief[Criteria],0),3),IF(calc[[#This Row],[Method]]="Test",INDEX(Method_Test[],MATCH("LandRemovalPotential",Method_Test[Criteria],0),3),""))</f>
        <v>RoeNoAgri</v>
      </c>
      <c r="M111" s="3">
        <f>IF(calc[[#This Row],[Method]]="FABLEBrief",INDEX(Method_FABLEBrief[],MATCH("LandRemovalPotential",Method_FABLEBrief[Criteria],0),2),IF(calc[[#This Row],[Method]]="Test",INDEX(Method_Test[],MATCH("LandRemovalPotential",Method_Test[Criteria],0),2),""))</f>
        <v>0.19550000000000001</v>
      </c>
      <c r="N111" s="3">
        <f>IF(AND(calc[[#This Row],[C3Source]]="RoeNoAgri",calc[[#This Row],[C4Source]]="FAO"),SUMIFS(DataShLandRemPot[FAOSh_noagri],DataShLandRemPot[ISO3],calc[[#This Row],[ISO3]]),IF(AND(calc[[#This Row],[C3Source]]="RoeAgri",calc[[#This Row],[C4Source]]="FAO"),SUMIFS(DataShLandRemPot[FAOSh_withagri],DataShLandRemPot[ISO3],calc[[#This Row],[ISO3]]),IF(AND(calc[[#This Row],[C3Source]]="RoeNoAgri",calc[[#This Row],[C4Source]]="GHGI"),SUMIFS(DataShLandRemPot[GHGISh_noagri],DataShLandRemPot[ISO3],calc[[#This Row],[ISO3]]),IF(AND(calc[[#This Row],[C3Source]]="RoeAgri",calc[[#This Row],[C4Source]]="GHGI"),SUMIFS(DataShLandRemPot[GHGISh_wagri],DataShLandRemPot[ISO3],calc[[#This Row],[ISO3]]),""))))</f>
        <v>1.0797660931211751E-3</v>
      </c>
      <c r="O111" t="str">
        <f>IF(calc[[#This Row],[C3Value]]&lt;&gt;0,IF(calc[[#This Row],[C3Value]]&gt;=calc[[#This Row],[C3Threshold]],"Yes","No"),"nd")</f>
        <v>No</v>
      </c>
      <c r="P111" t="str">
        <f>IF(calc[[#This Row],[Method]]="FABLEBrief",INDEX(Method_FABLEBrief[],MATCH("LULUCFnegative",Method_FABLEBrief[Criteria],0),3),IF(calc[[#This Row],[Method]]="Test",INDEX(Method_Test[],MATCH("LULUCFnegative",Method_Test[Criteria],0),3),""))</f>
        <v>FAO</v>
      </c>
      <c r="Q111" s="25">
        <f>IF(calc[[#This Row],[Method]]="FABLEBrief",INDEX(Method_FABLEBrief[],MATCH("LULUCFnegative",Method_FABLEBrief[Criteria],0),2),IF(calc[[#This Row],[Method]]="Test",INDEX(Method_Test[],MATCH("LULUCFnegative",Method_Test[Criteria],0),2),""))</f>
        <v>0</v>
      </c>
      <c r="R111" s="29">
        <f>IF(calc[[#This Row],[C4Source]]="FAO",SUMIFS(DataGHGFAO[LULUCF_MtCO2e],DataGHGFAO[ISO3],calc[[#This Row],[ISO3]]),IF(calc[[#This Row],[C4Source]]="GHGI",SUMIFS(DataGHGI[MtCO2e],DataGHGI[Sector],"Land-Use Change and Forestry",DataGHGI[ISO3],calc[[#This Row],[ISO3]]),""))</f>
        <v>0.49610000000000004</v>
      </c>
      <c r="S111" t="str">
        <f>IF(calc[[#This Row],[C4Value]]&lt;&gt;0,IF(calc[[#This Row],[C4Value]]&lt;calc[[#This Row],[C4Threshold]],"Yes","No"),"nd")</f>
        <v>No</v>
      </c>
      <c r="T111" t="str">
        <f>IF(calc[[#This Row],[Method]]="FABLEBrief",INDEX(Method_FABLEBrief[],MATCH("AFOLU",Method_FABLEBrief[Criteria],0),3),IF(calc[[#This Row],[Method]]="Test",INDEX(Method_Test[],MATCH("AFOLU",Method_Test[Criteria],0),3),""))</f>
        <v>FAO</v>
      </c>
      <c r="U111" s="25">
        <f>IF(calc[[#This Row],[Method]]="FABLEBrief",INDEX(Method_FABLEBrief[],MATCH("AFOLU",Method_FABLEBrief[Criteria],0),2),IF(calc[[#This Row],[Method]]="Test",INDEX(Method_Test[],MATCH("AFOLU",Method_Test[Criteria],0),2),""))</f>
        <v>0</v>
      </c>
      <c r="V111" s="25">
        <f>IF(calc[[#This Row],[C5Source]]="FAO",SUMIFS(DataGHGFAO[AFOLU_MtCO2e],DataGHGFAO[ISO3],calc[[#This Row],[ISO3]]),IF(calc[[#This Row],[C5Source]]="GHGI",SUMIFS(DataGHGI[MtCO2e],DataGHGI[Sector],"Land-Use Change and Forestry",DataGHGI[ISO3],calc[[#This Row],[ISO3]])+SUMIFS(DataGHGI[MtCO2e],DataGHGI[Sector],"Agriculture",DataGHGI[ISO3],calc[[#This Row],[ISO3]]),""))</f>
        <v>9.8744256999999998</v>
      </c>
      <c r="W111" t="str">
        <f>IF(calc[[#This Row],[C5Value]]&lt;&gt;0,IF(calc[[#This Row],[C5Value]]&lt;calc[[#This Row],[C5Threshold]],"No","Yes"),"nd")</f>
        <v>Yes</v>
      </c>
      <c r="X111" s="60" t="str">
        <f>IF(AND(calc[[#This Row],[C1Outcome]]="NO",calc[[#This Row],[C2Outcome]]="NO"),IF(calc[[#This Row],[C3Outcome]]="YES","Profile5","Profile6"),IF(calc[[#This Row],[C3Outcome]]="No","Profile4",IF(calc[[#This Row],[C4Outcome]]="YES",IF(calc[[#This Row],[C5Outcome]]="YES","Profile1","Profile2"),"Profile3")))</f>
        <v>Profile6</v>
      </c>
      <c r="Y111" s="44" t="str">
        <f>IF(OR(calc[[#This Row],[C1Outcome]]="nd",calc[[#This Row],[C3Outcome]]="nd",calc[[#This Row],[C5Outcome]]="nd"),"",calc[[#This Row],[PROFILE_pre]])</f>
        <v>Profile6</v>
      </c>
      <c r="Z111" s="62">
        <f>SUMIFS(DataGHGFAO[LULUCF_MtCO2e],DataGHGFAO[ISO3],calc[[#This Row],[ISO3]])</f>
        <v>0.49610000000000004</v>
      </c>
      <c r="AA111" s="62">
        <f>SUMIFS(DataGHGFAO[Crop_MtCO2e],DataGHGFAO[ISO3],calc[[#This Row],[ISO3]])</f>
        <v>3.6676439999999992</v>
      </c>
      <c r="AB111" s="62">
        <f>SUMIFS(DataGHGFAO[Livestock_MtCO2e],DataGHGFAO[ISO3],calc[[#This Row],[ISO3]])</f>
        <v>5.7106817000000003</v>
      </c>
      <c r="AC111" s="62">
        <f>SUMIFS(DataGHGFAO[AFOLU_MtCO2e],DataGHGFAO[ISO3],calc[[#This Row],[ISO3]])</f>
        <v>9.8744256999999998</v>
      </c>
    </row>
    <row r="112" spans="1:29">
      <c r="A112" t="s">
        <v>305</v>
      </c>
      <c r="B112" t="s">
        <v>306</v>
      </c>
      <c r="C112" t="str">
        <f>INDEX(SelectionMethod[],MATCH("x",SelectionMethod[Selection],0),2)</f>
        <v>FABLEBrief</v>
      </c>
      <c r="D112" t="str">
        <f>IF(calc[[#This Row],[Method]]="FABLEBrief",INDEX(Method_FABLEBrief[],MATCH("Totalkcal",Method_FABLEBrief[Criteria],0),3),IF(calc[[#This Row],[Method]]="Test",INDEX(Method_Test[],MATCH("Totalkcal",Method_Test[Criteria],0),3),""))</f>
        <v>FAO</v>
      </c>
      <c r="E112">
        <f>IF(calc[[#This Row],[Method]]="FABLEBrief",INDEX(Method_FABLEBrief[],MATCH("Totalkcal",Method_FABLEBrief[Criteria],0),2),IF(calc[[#This Row],[Method]]="Test",INDEX(Method_Test[],MATCH("Totalkcal",Method_Test[Criteria],0),2),""))</f>
        <v>3000</v>
      </c>
      <c r="F112">
        <f>IF(calc[[#This Row],[C1Source]]="FAO",SUMIFS(DataFoodConso[Total Kcal],DataFoodConso[ISO3],calc[[#This Row],[ISO3]]),"")</f>
        <v>3811</v>
      </c>
      <c r="G112" t="str">
        <f>IF(calc[[#This Row],[C1Value]]&gt;0,IF(calc[[#This Row],[C1Value]]&lt;=calc[[#This Row],[C1Threshold]],"No","Yes"),"nd")</f>
        <v>Yes</v>
      </c>
      <c r="H112" t="str">
        <f>IF(calc[[#This Row],[Method]]="FABLEBrief",INDEX(Method_FABLEBrief[],MATCH("RedMeatkcal",Method_FABLEBrief[Criteria],0),3),IF(calc[[#This Row],[Method]]="Test",INDEX(Method_Test[],MATCH("RedMeatkcal",Method_Test[Criteria],0),3),""))</f>
        <v>FAO</v>
      </c>
      <c r="I112">
        <f>IF(calc[[#This Row],[Method]]="FABLEBrief",INDEX(Method_FABLEBrief[],MATCH("RedMeatkcal",Method_FABLEBrief[Criteria],0),2),IF(calc[[#This Row],[Method]]="Test",INDEX(Method_Test[],MATCH("RedMeatkcal",Method_Test[Criteria],0),2),""))</f>
        <v>60</v>
      </c>
      <c r="J112">
        <f>IF(calc[[#This Row],[C2Source]]="FAO",SUMIFS(DataFoodConso[Red Meat],DataFoodConso[ISO3],calc[[#This Row],[ISO3]]),"")</f>
        <v>289</v>
      </c>
      <c r="K112" t="str">
        <f>IF(AND(calc[[#This Row],[C2Value]]&gt;0,calc[[#This Row],[C2Value]]&lt;=calc[[#This Row],[C2Threshold]]),"No","Yes")</f>
        <v>Yes</v>
      </c>
      <c r="L112" t="str">
        <f>IF(calc[[#This Row],[Method]]="FABLEBrief",INDEX(Method_FABLEBrief[],MATCH("LandRemovalPotential",Method_FABLEBrief[Criteria],0),3),IF(calc[[#This Row],[Method]]="Test",INDEX(Method_Test[],MATCH("LandRemovalPotential",Method_Test[Criteria],0),3),""))</f>
        <v>RoeNoAgri</v>
      </c>
      <c r="M112" s="3">
        <f>IF(calc[[#This Row],[Method]]="FABLEBrief",INDEX(Method_FABLEBrief[],MATCH("LandRemovalPotential",Method_FABLEBrief[Criteria],0),2),IF(calc[[#This Row],[Method]]="Test",INDEX(Method_Test[],MATCH("LandRemovalPotential",Method_Test[Criteria],0),2),""))</f>
        <v>0.19550000000000001</v>
      </c>
      <c r="N112" s="3">
        <f>IF(AND(calc[[#This Row],[C3Source]]="RoeNoAgri",calc[[#This Row],[C4Source]]="FAO"),SUMIFS(DataShLandRemPot[FAOSh_noagri],DataShLandRemPot[ISO3],calc[[#This Row],[ISO3]]),IF(AND(calc[[#This Row],[C3Source]]="RoeAgri",calc[[#This Row],[C4Source]]="FAO"),SUMIFS(DataShLandRemPot[FAOSh_withagri],DataShLandRemPot[ISO3],calc[[#This Row],[ISO3]]),IF(AND(calc[[#This Row],[C3Source]]="RoeNoAgri",calc[[#This Row],[C4Source]]="GHGI"),SUMIFS(DataShLandRemPot[GHGISh_noagri],DataShLandRemPot[ISO3],calc[[#This Row],[ISO3]]),IF(AND(calc[[#This Row],[C3Source]]="RoeAgri",calc[[#This Row],[C4Source]]="GHGI"),SUMIFS(DataShLandRemPot[GHGISh_wagri],DataShLandRemPot[ISO3],calc[[#This Row],[ISO3]]),""))))</f>
        <v>0.22388994345196905</v>
      </c>
      <c r="O112" t="str">
        <f>IF(calc[[#This Row],[C3Value]]&lt;&gt;0,IF(calc[[#This Row],[C3Value]]&gt;=calc[[#This Row],[C3Threshold]],"Yes","No"),"nd")</f>
        <v>Yes</v>
      </c>
      <c r="P112" t="str">
        <f>IF(calc[[#This Row],[Method]]="FABLEBrief",INDEX(Method_FABLEBrief[],MATCH("LULUCFnegative",Method_FABLEBrief[Criteria],0),3),IF(calc[[#This Row],[Method]]="Test",INDEX(Method_Test[],MATCH("LULUCFnegative",Method_Test[Criteria],0),3),""))</f>
        <v>FAO</v>
      </c>
      <c r="Q112" s="25">
        <f>IF(calc[[#This Row],[Method]]="FABLEBrief",INDEX(Method_FABLEBrief[],MATCH("LULUCFnegative",Method_FABLEBrief[Criteria],0),2),IF(calc[[#This Row],[Method]]="Test",INDEX(Method_Test[],MATCH("LULUCFnegative",Method_Test[Criteria],0),2),""))</f>
        <v>0</v>
      </c>
      <c r="R112" s="29">
        <f>IF(calc[[#This Row],[C4Source]]="FAO",SUMIFS(DataGHGFAO[LULUCF_MtCO2e],DataGHGFAO[ISO3],calc[[#This Row],[ISO3]]),IF(calc[[#This Row],[C4Source]]="GHGI",SUMIFS(DataGHGI[MtCO2e],DataGHGI[Sector],"Land-Use Change and Forestry",DataGHGI[ISO3],calc[[#This Row],[ISO3]]),""))</f>
        <v>-2.7942757999999999</v>
      </c>
      <c r="S112" t="str">
        <f>IF(calc[[#This Row],[C4Value]]&lt;&gt;0,IF(calc[[#This Row],[C4Value]]&lt;calc[[#This Row],[C4Threshold]],"Yes","No"),"nd")</f>
        <v>Yes</v>
      </c>
      <c r="T112" t="str">
        <f>IF(calc[[#This Row],[Method]]="FABLEBrief",INDEX(Method_FABLEBrief[],MATCH("AFOLU",Method_FABLEBrief[Criteria],0),3),IF(calc[[#This Row],[Method]]="Test",INDEX(Method_Test[],MATCH("AFOLU",Method_Test[Criteria],0),3),""))</f>
        <v>FAO</v>
      </c>
      <c r="U112" s="25">
        <f>IF(calc[[#This Row],[Method]]="FABLEBrief",INDEX(Method_FABLEBrief[],MATCH("AFOLU",Method_FABLEBrief[Criteria],0),2),IF(calc[[#This Row],[Method]]="Test",INDEX(Method_Test[],MATCH("AFOLU",Method_Test[Criteria],0),2),""))</f>
        <v>0</v>
      </c>
      <c r="V112" s="25">
        <f>IF(calc[[#This Row],[C5Source]]="FAO",SUMIFS(DataGHGFAO[AFOLU_MtCO2e],DataGHGFAO[ISO3],calc[[#This Row],[ISO3]]),IF(calc[[#This Row],[C5Source]]="GHGI",SUMIFS(DataGHGI[MtCO2e],DataGHGI[Sector],"Land-Use Change and Forestry",DataGHGI[ISO3],calc[[#This Row],[ISO3]])+SUMIFS(DataGHGI[MtCO2e],DataGHGI[Sector],"Agriculture",DataGHGI[ISO3],calc[[#This Row],[ISO3]]),""))</f>
        <v>21.1664429</v>
      </c>
      <c r="W112" t="str">
        <f>IF(calc[[#This Row],[C5Value]]&lt;&gt;0,IF(calc[[#This Row],[C5Value]]&lt;calc[[#This Row],[C5Threshold]],"No","Yes"),"nd")</f>
        <v>Yes</v>
      </c>
      <c r="X112" s="60" t="str">
        <f>IF(AND(calc[[#This Row],[C1Outcome]]="NO",calc[[#This Row],[C2Outcome]]="NO"),IF(calc[[#This Row],[C3Outcome]]="YES","Profile5","Profile6"),IF(calc[[#This Row],[C3Outcome]]="No","Profile4",IF(calc[[#This Row],[C4Outcome]]="YES",IF(calc[[#This Row],[C5Outcome]]="YES","Profile1","Profile2"),"Profile3")))</f>
        <v>Profile1</v>
      </c>
      <c r="Y112" s="44" t="str">
        <f>IF(OR(calc[[#This Row],[C1Outcome]]="nd",calc[[#This Row],[C3Outcome]]="nd",calc[[#This Row],[C5Outcome]]="nd"),"",calc[[#This Row],[PROFILE_pre]])</f>
        <v>Profile1</v>
      </c>
      <c r="Z112" s="62">
        <f>SUMIFS(DataGHGFAO[LULUCF_MtCO2e],DataGHGFAO[ISO3],calc[[#This Row],[ISO3]])</f>
        <v>-2.7942757999999999</v>
      </c>
      <c r="AA112" s="62">
        <f>SUMIFS(DataGHGFAO[Crop_MtCO2e],DataGHGFAO[ISO3],calc[[#This Row],[ISO3]])</f>
        <v>3.8629165000000043</v>
      </c>
      <c r="AB112" s="62">
        <f>SUMIFS(DataGHGFAO[Livestock_MtCO2e],DataGHGFAO[ISO3],calc[[#This Row],[ISO3]])</f>
        <v>20.097802199999997</v>
      </c>
      <c r="AC112" s="62">
        <f>SUMIFS(DataGHGFAO[AFOLU_MtCO2e],DataGHGFAO[ISO3],calc[[#This Row],[ISO3]])</f>
        <v>21.1664429</v>
      </c>
    </row>
    <row r="113" spans="1:29">
      <c r="A113" t="s">
        <v>443</v>
      </c>
      <c r="B113" t="s">
        <v>444</v>
      </c>
      <c r="C113" t="str">
        <f>INDEX(SelectionMethod[],MATCH("x",SelectionMethod[Selection],0),2)</f>
        <v>FABLEBrief</v>
      </c>
      <c r="D113" t="str">
        <f>IF(calc[[#This Row],[Method]]="FABLEBrief",INDEX(Method_FABLEBrief[],MATCH("Totalkcal",Method_FABLEBrief[Criteria],0),3),IF(calc[[#This Row],[Method]]="Test",INDEX(Method_Test[],MATCH("Totalkcal",Method_Test[Criteria],0),3),""))</f>
        <v>FAO</v>
      </c>
      <c r="E113">
        <f>IF(calc[[#This Row],[Method]]="FABLEBrief",INDEX(Method_FABLEBrief[],MATCH("Totalkcal",Method_FABLEBrief[Criteria],0),2),IF(calc[[#This Row],[Method]]="Test",INDEX(Method_Test[],MATCH("Totalkcal",Method_Test[Criteria],0),2),""))</f>
        <v>3000</v>
      </c>
      <c r="F113">
        <f>IF(calc[[#This Row],[C1Source]]="FAO",SUMIFS(DataFoodConso[Total Kcal],DataFoodConso[ISO3],calc[[#This Row],[ISO3]]),"")</f>
        <v>0</v>
      </c>
      <c r="G113" t="str">
        <f>IF(calc[[#This Row],[C1Value]]&gt;0,IF(calc[[#This Row],[C1Value]]&lt;=calc[[#This Row],[C1Threshold]],"No","Yes"),"nd")</f>
        <v>nd</v>
      </c>
      <c r="H113" t="str">
        <f>IF(calc[[#This Row],[Method]]="FABLEBrief",INDEX(Method_FABLEBrief[],MATCH("RedMeatkcal",Method_FABLEBrief[Criteria],0),3),IF(calc[[#This Row],[Method]]="Test",INDEX(Method_Test[],MATCH("RedMeatkcal",Method_Test[Criteria],0),3),""))</f>
        <v>FAO</v>
      </c>
      <c r="I113">
        <f>IF(calc[[#This Row],[Method]]="FABLEBrief",INDEX(Method_FABLEBrief[],MATCH("RedMeatkcal",Method_FABLEBrief[Criteria],0),2),IF(calc[[#This Row],[Method]]="Test",INDEX(Method_Test[],MATCH("RedMeatkcal",Method_Test[Criteria],0),2),""))</f>
        <v>60</v>
      </c>
      <c r="J113">
        <f>IF(calc[[#This Row],[C2Source]]="FAO",SUMIFS(DataFoodConso[Red Meat],DataFoodConso[ISO3],calc[[#This Row],[ISO3]]),"")</f>
        <v>0</v>
      </c>
      <c r="K113" t="str">
        <f>IF(AND(calc[[#This Row],[C2Value]]&gt;0,calc[[#This Row],[C2Value]]&lt;=calc[[#This Row],[C2Threshold]]),"No","Yes")</f>
        <v>Yes</v>
      </c>
      <c r="L113" t="str">
        <f>IF(calc[[#This Row],[Method]]="FABLEBrief",INDEX(Method_FABLEBrief[],MATCH("LandRemovalPotential",Method_FABLEBrief[Criteria],0),3),IF(calc[[#This Row],[Method]]="Test",INDEX(Method_Test[],MATCH("LandRemovalPotential",Method_Test[Criteria],0),3),""))</f>
        <v>RoeNoAgri</v>
      </c>
      <c r="M113" s="3">
        <f>IF(calc[[#This Row],[Method]]="FABLEBrief",INDEX(Method_FABLEBrief[],MATCH("LandRemovalPotential",Method_FABLEBrief[Criteria],0),2),IF(calc[[#This Row],[Method]]="Test",INDEX(Method_Test[],MATCH("LandRemovalPotential",Method_Test[Criteria],0),2),""))</f>
        <v>0.19550000000000001</v>
      </c>
      <c r="N113" s="3">
        <f>IF(AND(calc[[#This Row],[C3Source]]="RoeNoAgri",calc[[#This Row],[C4Source]]="FAO"),SUMIFS(DataShLandRemPot[FAOSh_noagri],DataShLandRemPot[ISO3],calc[[#This Row],[ISO3]]),IF(AND(calc[[#This Row],[C3Source]]="RoeAgri",calc[[#This Row],[C4Source]]="FAO"),SUMIFS(DataShLandRemPot[FAOSh_withagri],DataShLandRemPot[ISO3],calc[[#This Row],[ISO3]]),IF(AND(calc[[#This Row],[C3Source]]="RoeNoAgri",calc[[#This Row],[C4Source]]="GHGI"),SUMIFS(DataShLandRemPot[GHGISh_noagri],DataShLandRemPot[ISO3],calc[[#This Row],[ISO3]]),IF(AND(calc[[#This Row],[C3Source]]="RoeAgri",calc[[#This Row],[C4Source]]="GHGI"),SUMIFS(DataShLandRemPot[GHGISh_wagri],DataShLandRemPot[ISO3],calc[[#This Row],[ISO3]]),""))))</f>
        <v>0</v>
      </c>
      <c r="O113" t="str">
        <f>IF(calc[[#This Row],[C3Value]]&lt;&gt;0,IF(calc[[#This Row],[C3Value]]&gt;=calc[[#This Row],[C3Threshold]],"Yes","No"),"nd")</f>
        <v>nd</v>
      </c>
      <c r="P113" t="str">
        <f>IF(calc[[#This Row],[Method]]="FABLEBrief",INDEX(Method_FABLEBrief[],MATCH("LULUCFnegative",Method_FABLEBrief[Criteria],0),3),IF(calc[[#This Row],[Method]]="Test",INDEX(Method_Test[],MATCH("LULUCFnegative",Method_Test[Criteria],0),3),""))</f>
        <v>FAO</v>
      </c>
      <c r="Q113" s="25">
        <f>IF(calc[[#This Row],[Method]]="FABLEBrief",INDEX(Method_FABLEBrief[],MATCH("LULUCFnegative",Method_FABLEBrief[Criteria],0),2),IF(calc[[#This Row],[Method]]="Test",INDEX(Method_Test[],MATCH("LULUCFnegative",Method_Test[Criteria],0),2),""))</f>
        <v>0</v>
      </c>
      <c r="R113" s="29">
        <f>IF(calc[[#This Row],[C4Source]]="FAO",SUMIFS(DataGHGFAO[LULUCF_MtCO2e],DataGHGFAO[ISO3],calc[[#This Row],[ISO3]]),IF(calc[[#This Row],[C4Source]]="GHGI",SUMIFS(DataGHGI[MtCO2e],DataGHGI[Sector],"Land-Use Change and Forestry",DataGHGI[ISO3],calc[[#This Row],[ISO3]]),""))</f>
        <v>0</v>
      </c>
      <c r="S113" t="str">
        <f>IF(calc[[#This Row],[C4Value]]&lt;&gt;0,IF(calc[[#This Row],[C4Value]]&lt;calc[[#This Row],[C4Threshold]],"Yes","No"),"nd")</f>
        <v>nd</v>
      </c>
      <c r="T113" t="str">
        <f>IF(calc[[#This Row],[Method]]="FABLEBrief",INDEX(Method_FABLEBrief[],MATCH("AFOLU",Method_FABLEBrief[Criteria],0),3),IF(calc[[#This Row],[Method]]="Test",INDEX(Method_Test[],MATCH("AFOLU",Method_Test[Criteria],0),3),""))</f>
        <v>FAO</v>
      </c>
      <c r="U113" s="25">
        <f>IF(calc[[#This Row],[Method]]="FABLEBrief",INDEX(Method_FABLEBrief[],MATCH("AFOLU",Method_FABLEBrief[Criteria],0),2),IF(calc[[#This Row],[Method]]="Test",INDEX(Method_Test[],MATCH("AFOLU",Method_Test[Criteria],0),2),""))</f>
        <v>0</v>
      </c>
      <c r="V113" s="25">
        <f>IF(calc[[#This Row],[C5Source]]="FAO",SUMIFS(DataGHGFAO[AFOLU_MtCO2e],DataGHGFAO[ISO3],calc[[#This Row],[ISO3]]),IF(calc[[#This Row],[C5Source]]="GHGI",SUMIFS(DataGHGI[MtCO2e],DataGHGI[Sector],"Land-Use Change and Forestry",DataGHGI[ISO3],calc[[#This Row],[ISO3]])+SUMIFS(DataGHGI[MtCO2e],DataGHGI[Sector],"Agriculture",DataGHGI[ISO3],calc[[#This Row],[ISO3]]),""))</f>
        <v>0</v>
      </c>
      <c r="W113" t="str">
        <f>IF(calc[[#This Row],[C5Value]]&lt;&gt;0,IF(calc[[#This Row],[C5Value]]&lt;calc[[#This Row],[C5Threshold]],"No","Yes"),"nd")</f>
        <v>nd</v>
      </c>
      <c r="X113" s="60" t="str">
        <f>IF(AND(calc[[#This Row],[C1Outcome]]="NO",calc[[#This Row],[C2Outcome]]="NO"),IF(calc[[#This Row],[C3Outcome]]="YES","Profile5","Profile6"),IF(calc[[#This Row],[C3Outcome]]="No","Profile4",IF(calc[[#This Row],[C4Outcome]]="YES",IF(calc[[#This Row],[C5Outcome]]="YES","Profile1","Profile2"),"Profile3")))</f>
        <v>Profile3</v>
      </c>
      <c r="Y113" s="44" t="str">
        <f>IF(OR(calc[[#This Row],[C1Outcome]]="nd",calc[[#This Row],[C3Outcome]]="nd",calc[[#This Row],[C5Outcome]]="nd"),"",calc[[#This Row],[PROFILE_pre]])</f>
        <v/>
      </c>
      <c r="Z113" s="62">
        <f>SUMIFS(DataGHGFAO[LULUCF_MtCO2e],DataGHGFAO[ISO3],calc[[#This Row],[ISO3]])</f>
        <v>0</v>
      </c>
      <c r="AA113" s="62">
        <f>SUMIFS(DataGHGFAO[Crop_MtCO2e],DataGHGFAO[ISO3],calc[[#This Row],[ISO3]])</f>
        <v>0</v>
      </c>
      <c r="AB113" s="62">
        <f>SUMIFS(DataGHGFAO[Livestock_MtCO2e],DataGHGFAO[ISO3],calc[[#This Row],[ISO3]])</f>
        <v>0</v>
      </c>
      <c r="AC113" s="62">
        <f>SUMIFS(DataGHGFAO[AFOLU_MtCO2e],DataGHGFAO[ISO3],calc[[#This Row],[ISO3]])</f>
        <v>0</v>
      </c>
    </row>
    <row r="114" spans="1:29">
      <c r="A114" t="s">
        <v>41</v>
      </c>
      <c r="B114" t="s">
        <v>42</v>
      </c>
      <c r="C114" t="str">
        <f>INDEX(SelectionMethod[],MATCH("x",SelectionMethod[Selection],0),2)</f>
        <v>FABLEBrief</v>
      </c>
      <c r="D114" t="str">
        <f>IF(calc[[#This Row],[Method]]="FABLEBrief",INDEX(Method_FABLEBrief[],MATCH("Totalkcal",Method_FABLEBrief[Criteria],0),3),IF(calc[[#This Row],[Method]]="Test",INDEX(Method_Test[],MATCH("Totalkcal",Method_Test[Criteria],0),3),""))</f>
        <v>FAO</v>
      </c>
      <c r="E114">
        <f>IF(calc[[#This Row],[Method]]="FABLEBrief",INDEX(Method_FABLEBrief[],MATCH("Totalkcal",Method_FABLEBrief[Criteria],0),2),IF(calc[[#This Row],[Method]]="Test",INDEX(Method_Test[],MATCH("Totalkcal",Method_Test[Criteria],0),2),""))</f>
        <v>3000</v>
      </c>
      <c r="F114">
        <f>IF(calc[[#This Row],[C1Source]]="FAO",SUMIFS(DataFoodConso[Total Kcal],DataFoodConso[ISO3],calc[[#This Row],[ISO3]]),"")</f>
        <v>3558</v>
      </c>
      <c r="G114" t="str">
        <f>IF(calc[[#This Row],[C1Value]]&gt;0,IF(calc[[#This Row],[C1Value]]&lt;=calc[[#This Row],[C1Threshold]],"No","Yes"),"nd")</f>
        <v>Yes</v>
      </c>
      <c r="H114" t="str">
        <f>IF(calc[[#This Row],[Method]]="FABLEBrief",INDEX(Method_FABLEBrief[],MATCH("RedMeatkcal",Method_FABLEBrief[Criteria],0),3),IF(calc[[#This Row],[Method]]="Test",INDEX(Method_Test[],MATCH("RedMeatkcal",Method_Test[Criteria],0),3),""))</f>
        <v>FAO</v>
      </c>
      <c r="I114">
        <f>IF(calc[[#This Row],[Method]]="FABLEBrief",INDEX(Method_FABLEBrief[],MATCH("RedMeatkcal",Method_FABLEBrief[Criteria],0),2),IF(calc[[#This Row],[Method]]="Test",INDEX(Method_Test[],MATCH("RedMeatkcal",Method_Test[Criteria],0),2),""))</f>
        <v>60</v>
      </c>
      <c r="J114">
        <f>IF(calc[[#This Row],[C2Source]]="FAO",SUMIFS(DataFoodConso[Red Meat],DataFoodConso[ISO3],calc[[#This Row],[ISO3]]),"")</f>
        <v>179</v>
      </c>
      <c r="K114" s="41" t="str">
        <f>IF(AND(calc[[#This Row],[C2Value]]&gt;0,calc[[#This Row],[C2Value]]&lt;=calc[[#This Row],[C2Threshold]]),"No","Yes")</f>
        <v>Yes</v>
      </c>
      <c r="L114" t="str">
        <f>IF(calc[[#This Row],[Method]]="FABLEBrief",INDEX(Method_FABLEBrief[],MATCH("LandRemovalPotential",Method_FABLEBrief[Criteria],0),3),IF(calc[[#This Row],[Method]]="Test",INDEX(Method_Test[],MATCH("LandRemovalPotential",Method_Test[Criteria],0),3),""))</f>
        <v>RoeNoAgri</v>
      </c>
      <c r="M114" s="3">
        <f>IF(calc[[#This Row],[Method]]="FABLEBrief",INDEX(Method_FABLEBrief[],MATCH("LandRemovalPotential",Method_FABLEBrief[Criteria],0),2),IF(calc[[#This Row],[Method]]="Test",INDEX(Method_Test[],MATCH("LandRemovalPotential",Method_Test[Criteria],0),2),""))</f>
        <v>0.19550000000000001</v>
      </c>
      <c r="N114" s="3">
        <f>IF(AND(calc[[#This Row],[C3Source]]="RoeNoAgri",calc[[#This Row],[C4Source]]="FAO"),SUMIFS(DataShLandRemPot[FAOSh_noagri],DataShLandRemPot[ISO3],calc[[#This Row],[ISO3]]),IF(AND(calc[[#This Row],[C3Source]]="RoeAgri",calc[[#This Row],[C4Source]]="FAO"),SUMIFS(DataShLandRemPot[FAOSh_withagri],DataShLandRemPot[ISO3],calc[[#This Row],[ISO3]]),IF(AND(calc[[#This Row],[C3Source]]="RoeNoAgri",calc[[#This Row],[C4Source]]="GHGI"),SUMIFS(DataShLandRemPot[GHGISh_noagri],DataShLandRemPot[ISO3],calc[[#This Row],[ISO3]]),IF(AND(calc[[#This Row],[C3Source]]="RoeAgri",calc[[#This Row],[C4Source]]="GHGI"),SUMIFS(DataShLandRemPot[GHGISh_wagri],DataShLandRemPot[ISO3],calc[[#This Row],[ISO3]]),""))))</f>
        <v>1.8219703667710562E-3</v>
      </c>
      <c r="O114" t="str">
        <f>IF(calc[[#This Row],[C3Value]]&lt;&gt;0,IF(calc[[#This Row],[C3Value]]&gt;=calc[[#This Row],[C3Threshold]],"Yes","No"),"nd")</f>
        <v>No</v>
      </c>
      <c r="P114" t="str">
        <f>IF(calc[[#This Row],[Method]]="FABLEBrief",INDEX(Method_FABLEBrief[],MATCH("LULUCFnegative",Method_FABLEBrief[Criteria],0),3),IF(calc[[#This Row],[Method]]="Test",INDEX(Method_Test[],MATCH("LULUCFnegative",Method_Test[Criteria],0),3),""))</f>
        <v>FAO</v>
      </c>
      <c r="Q114" s="25">
        <f>IF(calc[[#This Row],[Method]]="FABLEBrief",INDEX(Method_FABLEBrief[],MATCH("LULUCFnegative",Method_FABLEBrief[Criteria],0),2),IF(calc[[#This Row],[Method]]="Test",INDEX(Method_Test[],MATCH("LULUCFnegative",Method_Test[Criteria],0),2),""))</f>
        <v>0</v>
      </c>
      <c r="R114" s="29">
        <f>IF(calc[[#This Row],[C4Source]]="FAO",SUMIFS(DataGHGFAO[LULUCF_MtCO2e],DataGHGFAO[ISO3],calc[[#This Row],[ISO3]]),IF(calc[[#This Row],[C4Source]]="GHGI",SUMIFS(DataGHGI[MtCO2e],DataGHGI[Sector],"Land-Use Change and Forestry",DataGHGI[ISO3],calc[[#This Row],[ISO3]]),""))</f>
        <v>8.1766699999999998E-2</v>
      </c>
      <c r="S114" t="str">
        <f>IF(calc[[#This Row],[C4Value]]&lt;&gt;0,IF(calc[[#This Row],[C4Value]]&lt;calc[[#This Row],[C4Threshold]],"Yes","No"),"nd")</f>
        <v>No</v>
      </c>
      <c r="T114" t="str">
        <f>IF(calc[[#This Row],[Method]]="FABLEBrief",INDEX(Method_FABLEBrief[],MATCH("AFOLU",Method_FABLEBrief[Criteria],0),3),IF(calc[[#This Row],[Method]]="Test",INDEX(Method_Test[],MATCH("AFOLU",Method_Test[Criteria],0),3),""))</f>
        <v>FAO</v>
      </c>
      <c r="U114" s="25">
        <f>IF(calc[[#This Row],[Method]]="FABLEBrief",INDEX(Method_FABLEBrief[],MATCH("AFOLU",Method_FABLEBrief[Criteria],0),2),IF(calc[[#This Row],[Method]]="Test",INDEX(Method_Test[],MATCH("AFOLU",Method_Test[Criteria],0),2),""))</f>
        <v>0</v>
      </c>
      <c r="V114" s="25">
        <f>IF(calc[[#This Row],[C5Source]]="FAO",SUMIFS(DataGHGFAO[AFOLU_MtCO2e],DataGHGFAO[ISO3],calc[[#This Row],[ISO3]]),IF(calc[[#This Row],[C5Source]]="GHGI",SUMIFS(DataGHGI[MtCO2e],DataGHGI[Sector],"Land-Use Change and Forestry",DataGHGI[ISO3],calc[[#This Row],[ISO3]])+SUMIFS(DataGHGI[MtCO2e],DataGHGI[Sector],"Agriculture",DataGHGI[ISO3],calc[[#This Row],[ISO3]]),""))</f>
        <v>1.6591087</v>
      </c>
      <c r="W114" t="str">
        <f>IF(calc[[#This Row],[C5Value]]&lt;&gt;0,IF(calc[[#This Row],[C5Value]]&lt;calc[[#This Row],[C5Threshold]],"No","Yes"),"nd")</f>
        <v>Yes</v>
      </c>
      <c r="X114" s="60" t="str">
        <f>IF(AND(calc[[#This Row],[C1Outcome]]="NO",calc[[#This Row],[C2Outcome]]="NO"),IF(calc[[#This Row],[C3Outcome]]="YES","Profile5","Profile6"),IF(calc[[#This Row],[C3Outcome]]="No","Profile4",IF(calc[[#This Row],[C4Outcome]]="YES",IF(calc[[#This Row],[C5Outcome]]="YES","Profile1","Profile2"),"Profile3")))</f>
        <v>Profile4</v>
      </c>
      <c r="Y114" s="44" t="str">
        <f>IF(OR(calc[[#This Row],[C1Outcome]]="nd",calc[[#This Row],[C3Outcome]]="nd",calc[[#This Row],[C5Outcome]]="nd"),"",calc[[#This Row],[PROFILE_pre]])</f>
        <v>Profile4</v>
      </c>
      <c r="Z114" s="62">
        <f>SUMIFS(DataGHGFAO[LULUCF_MtCO2e],DataGHGFAO[ISO3],calc[[#This Row],[ISO3]])</f>
        <v>8.1766699999999998E-2</v>
      </c>
      <c r="AA114" s="62">
        <f>SUMIFS(DataGHGFAO[Crop_MtCO2e],DataGHGFAO[ISO3],calc[[#This Row],[ISO3]])</f>
        <v>0.28715369999999996</v>
      </c>
      <c r="AB114" s="62">
        <f>SUMIFS(DataGHGFAO[Livestock_MtCO2e],DataGHGFAO[ISO3],calc[[#This Row],[ISO3]])</f>
        <v>1.2901883000000001</v>
      </c>
      <c r="AC114" s="62">
        <f>SUMIFS(DataGHGFAO[AFOLU_MtCO2e],DataGHGFAO[ISO3],calc[[#This Row],[ISO3]])</f>
        <v>1.6591087</v>
      </c>
    </row>
    <row r="115" spans="1:29">
      <c r="A115" t="s">
        <v>117</v>
      </c>
      <c r="B115" t="s">
        <v>118</v>
      </c>
      <c r="C115" t="str">
        <f>INDEX(SelectionMethod[],MATCH("x",SelectionMethod[Selection],0),2)</f>
        <v>FABLEBrief</v>
      </c>
      <c r="D115" t="str">
        <f>IF(calc[[#This Row],[Method]]="FABLEBrief",INDEX(Method_FABLEBrief[],MATCH("Totalkcal",Method_FABLEBrief[Criteria],0),3),IF(calc[[#This Row],[Method]]="Test",INDEX(Method_Test[],MATCH("Totalkcal",Method_Test[Criteria],0),3),""))</f>
        <v>FAO</v>
      </c>
      <c r="E115">
        <f>IF(calc[[#This Row],[Method]]="FABLEBrief",INDEX(Method_FABLEBrief[],MATCH("Totalkcal",Method_FABLEBrief[Criteria],0),2),IF(calc[[#This Row],[Method]]="Test",INDEX(Method_Test[],MATCH("Totalkcal",Method_Test[Criteria],0),2),""))</f>
        <v>3000</v>
      </c>
      <c r="F115">
        <f>IF(calc[[#This Row],[C1Source]]="FAO",SUMIFS(DataFoodConso[Total Kcal],DataFoodConso[ISO3],calc[[#This Row],[ISO3]]),"")</f>
        <v>3505</v>
      </c>
      <c r="G115" t="str">
        <f>IF(calc[[#This Row],[C1Value]]&gt;0,IF(calc[[#This Row],[C1Value]]&lt;=calc[[#This Row],[C1Threshold]],"No","Yes"),"nd")</f>
        <v>Yes</v>
      </c>
      <c r="H115" t="str">
        <f>IF(calc[[#This Row],[Method]]="FABLEBrief",INDEX(Method_FABLEBrief[],MATCH("RedMeatkcal",Method_FABLEBrief[Criteria],0),3),IF(calc[[#This Row],[Method]]="Test",INDEX(Method_Test[],MATCH("RedMeatkcal",Method_Test[Criteria],0),3),""))</f>
        <v>FAO</v>
      </c>
      <c r="I115">
        <f>IF(calc[[#This Row],[Method]]="FABLEBrief",INDEX(Method_FABLEBrief[],MATCH("RedMeatkcal",Method_FABLEBrief[Criteria],0),2),IF(calc[[#This Row],[Method]]="Test",INDEX(Method_Test[],MATCH("RedMeatkcal",Method_Test[Criteria],0),2),""))</f>
        <v>60</v>
      </c>
      <c r="J115">
        <f>IF(calc[[#This Row],[C2Source]]="FAO",SUMIFS(DataFoodConso[Red Meat],DataFoodConso[ISO3],calc[[#This Row],[ISO3]]),"")</f>
        <v>262</v>
      </c>
      <c r="K115" t="str">
        <f>IF(AND(calc[[#This Row],[C2Value]]&gt;0,calc[[#This Row],[C2Value]]&lt;=calc[[#This Row],[C2Threshold]]),"No","Yes")</f>
        <v>Yes</v>
      </c>
      <c r="L115" t="str">
        <f>IF(calc[[#This Row],[Method]]="FABLEBrief",INDEX(Method_FABLEBrief[],MATCH("LandRemovalPotential",Method_FABLEBrief[Criteria],0),3),IF(calc[[#This Row],[Method]]="Test",INDEX(Method_Test[],MATCH("LandRemovalPotential",Method_Test[Criteria],0),3),""))</f>
        <v>RoeNoAgri</v>
      </c>
      <c r="M115" s="3">
        <f>IF(calc[[#This Row],[Method]]="FABLEBrief",INDEX(Method_FABLEBrief[],MATCH("LandRemovalPotential",Method_FABLEBrief[Criteria],0),2),IF(calc[[#This Row],[Method]]="Test",INDEX(Method_Test[],MATCH("LandRemovalPotential",Method_Test[Criteria],0),2),""))</f>
        <v>0.19550000000000001</v>
      </c>
      <c r="N115" s="3">
        <f>IF(AND(calc[[#This Row],[C3Source]]="RoeNoAgri",calc[[#This Row],[C4Source]]="FAO"),SUMIFS(DataShLandRemPot[FAOSh_noagri],DataShLandRemPot[ISO3],calc[[#This Row],[ISO3]]),IF(AND(calc[[#This Row],[C3Source]]="RoeAgri",calc[[#This Row],[C4Source]]="FAO"),SUMIFS(DataShLandRemPot[FAOSh_withagri],DataShLandRemPot[ISO3],calc[[#This Row],[ISO3]]),IF(AND(calc[[#This Row],[C3Source]]="RoeNoAgri",calc[[#This Row],[C4Source]]="GHGI"),SUMIFS(DataShLandRemPot[GHGISh_noagri],DataShLandRemPot[ISO3],calc[[#This Row],[ISO3]]),IF(AND(calc[[#This Row],[C3Source]]="RoeAgri",calc[[#This Row],[C4Source]]="GHGI"),SUMIFS(DataShLandRemPot[GHGISh_wagri],DataShLandRemPot[ISO3],calc[[#This Row],[ISO3]]),""))))</f>
        <v>2.4113083343225775E-2</v>
      </c>
      <c r="O115" t="str">
        <f>IF(calc[[#This Row],[C3Value]]&lt;&gt;0,IF(calc[[#This Row],[C3Value]]&gt;=calc[[#This Row],[C3Threshold]],"Yes","No"),"nd")</f>
        <v>No</v>
      </c>
      <c r="P115" t="str">
        <f>IF(calc[[#This Row],[Method]]="FABLEBrief",INDEX(Method_FABLEBrief[],MATCH("LULUCFnegative",Method_FABLEBrief[Criteria],0),3),IF(calc[[#This Row],[Method]]="Test",INDEX(Method_Test[],MATCH("LULUCFnegative",Method_Test[Criteria],0),3),""))</f>
        <v>FAO</v>
      </c>
      <c r="Q115" s="25">
        <f>IF(calc[[#This Row],[Method]]="FABLEBrief",INDEX(Method_FABLEBrief[],MATCH("LULUCFnegative",Method_FABLEBrief[Criteria],0),2),IF(calc[[#This Row],[Method]]="Test",INDEX(Method_Test[],MATCH("LULUCFnegative",Method_Test[Criteria],0),2),""))</f>
        <v>0</v>
      </c>
      <c r="R115" s="29">
        <f>IF(calc[[#This Row],[C4Source]]="FAO",SUMIFS(DataGHGFAO[LULUCF_MtCO2e],DataGHGFAO[ISO3],calc[[#This Row],[ISO3]]),IF(calc[[#This Row],[C4Source]]="GHGI",SUMIFS(DataGHGI[MtCO2e],DataGHGI[Sector],"Land-Use Change and Forestry",DataGHGI[ISO3],calc[[#This Row],[ISO3]]),""))</f>
        <v>-12.8158715</v>
      </c>
      <c r="S115" t="str">
        <f>IF(calc[[#This Row],[C4Value]]&lt;&gt;0,IF(calc[[#This Row],[C4Value]]&lt;calc[[#This Row],[C4Threshold]],"Yes","No"),"nd")</f>
        <v>Yes</v>
      </c>
      <c r="T115" t="str">
        <f>IF(calc[[#This Row],[Method]]="FABLEBrief",INDEX(Method_FABLEBrief[],MATCH("AFOLU",Method_FABLEBrief[Criteria],0),3),IF(calc[[#This Row],[Method]]="Test",INDEX(Method_Test[],MATCH("AFOLU",Method_Test[Criteria],0),3),""))</f>
        <v>FAO</v>
      </c>
      <c r="U115" s="25">
        <f>IF(calc[[#This Row],[Method]]="FABLEBrief",INDEX(Method_FABLEBrief[],MATCH("AFOLU",Method_FABLEBrief[Criteria],0),2),IF(calc[[#This Row],[Method]]="Test",INDEX(Method_Test[],MATCH("AFOLU",Method_Test[Criteria],0),2),""))</f>
        <v>0</v>
      </c>
      <c r="V115" s="25">
        <f>IF(calc[[#This Row],[C5Source]]="FAO",SUMIFS(DataGHGFAO[AFOLU_MtCO2e],DataGHGFAO[ISO3],calc[[#This Row],[ISO3]]),IF(calc[[#This Row],[C5Source]]="GHGI",SUMIFS(DataGHGI[MtCO2e],DataGHGI[Sector],"Land-Use Change and Forestry",DataGHGI[ISO3],calc[[#This Row],[ISO3]])+SUMIFS(DataGHGI[MtCO2e],DataGHGI[Sector],"Agriculture",DataGHGI[ISO3],calc[[#This Row],[ISO3]]),""))</f>
        <v>20.184059700000002</v>
      </c>
      <c r="W115" t="str">
        <f>IF(calc[[#This Row],[C5Value]]&lt;&gt;0,IF(calc[[#This Row],[C5Value]]&lt;calc[[#This Row],[C5Threshold]],"No","Yes"),"nd")</f>
        <v>Yes</v>
      </c>
      <c r="X115" s="60" t="str">
        <f>IF(AND(calc[[#This Row],[C1Outcome]]="NO",calc[[#This Row],[C2Outcome]]="NO"),IF(calc[[#This Row],[C3Outcome]]="YES","Profile5","Profile6"),IF(calc[[#This Row],[C3Outcome]]="No","Profile4",IF(calc[[#This Row],[C4Outcome]]="YES",IF(calc[[#This Row],[C5Outcome]]="YES","Profile1","Profile2"),"Profile3")))</f>
        <v>Profile4</v>
      </c>
      <c r="Y115" s="44" t="str">
        <f>IF(OR(calc[[#This Row],[C1Outcome]]="nd",calc[[#This Row],[C3Outcome]]="nd",calc[[#This Row],[C5Outcome]]="nd"),"",calc[[#This Row],[PROFILE_pre]])</f>
        <v>Profile4</v>
      </c>
      <c r="Z115" s="62">
        <f>SUMIFS(DataGHGFAO[LULUCF_MtCO2e],DataGHGFAO[ISO3],calc[[#This Row],[ISO3]])</f>
        <v>-12.8158715</v>
      </c>
      <c r="AA115" s="62">
        <f>SUMIFS(DataGHGFAO[Crop_MtCO2e],DataGHGFAO[ISO3],calc[[#This Row],[ISO3]])</f>
        <v>7.5864203000000003</v>
      </c>
      <c r="AB115" s="62">
        <f>SUMIFS(DataGHGFAO[Livestock_MtCO2e],DataGHGFAO[ISO3],calc[[#This Row],[ISO3]])</f>
        <v>25.413510899999999</v>
      </c>
      <c r="AC115" s="62">
        <f>SUMIFS(DataGHGFAO[AFOLU_MtCO2e],DataGHGFAO[ISO3],calc[[#This Row],[ISO3]])</f>
        <v>20.184059700000002</v>
      </c>
    </row>
    <row r="116" spans="1:29">
      <c r="A116" t="s">
        <v>91</v>
      </c>
      <c r="B116" t="s">
        <v>92</v>
      </c>
      <c r="C116" t="str">
        <f>INDEX(SelectionMethod[],MATCH("x",SelectionMethod[Selection],0),2)</f>
        <v>FABLEBrief</v>
      </c>
      <c r="D116" t="str">
        <f>IF(calc[[#This Row],[Method]]="FABLEBrief",INDEX(Method_FABLEBrief[],MATCH("Totalkcal",Method_FABLEBrief[Criteria],0),3),IF(calc[[#This Row],[Method]]="Test",INDEX(Method_Test[],MATCH("Totalkcal",Method_Test[Criteria],0),3),""))</f>
        <v>FAO</v>
      </c>
      <c r="E116">
        <f>IF(calc[[#This Row],[Method]]="FABLEBrief",INDEX(Method_FABLEBrief[],MATCH("Totalkcal",Method_FABLEBrief[Criteria],0),2),IF(calc[[#This Row],[Method]]="Test",INDEX(Method_Test[],MATCH("Totalkcal",Method_Test[Criteria],0),2),""))</f>
        <v>3000</v>
      </c>
      <c r="F116">
        <f>IF(calc[[#This Row],[C1Source]]="FAO",SUMIFS(DataFoodConso[Total Kcal],DataFoodConso[ISO3],calc[[#This Row],[ISO3]]),"")</f>
        <v>2770</v>
      </c>
      <c r="G116" t="str">
        <f>IF(calc[[#This Row],[C1Value]]&gt;0,IF(calc[[#This Row],[C1Value]]&lt;=calc[[#This Row],[C1Threshold]],"No","Yes"),"nd")</f>
        <v>No</v>
      </c>
      <c r="H116" t="str">
        <f>IF(calc[[#This Row],[Method]]="FABLEBrief",INDEX(Method_FABLEBrief[],MATCH("RedMeatkcal",Method_FABLEBrief[Criteria],0),3),IF(calc[[#This Row],[Method]]="Test",INDEX(Method_Test[],MATCH("RedMeatkcal",Method_Test[Criteria],0),3),""))</f>
        <v>FAO</v>
      </c>
      <c r="I116">
        <f>IF(calc[[#This Row],[Method]]="FABLEBrief",INDEX(Method_FABLEBrief[],MATCH("RedMeatkcal",Method_FABLEBrief[Criteria],0),2),IF(calc[[#This Row],[Method]]="Test",INDEX(Method_Test[],MATCH("RedMeatkcal",Method_Test[Criteria],0),2),""))</f>
        <v>60</v>
      </c>
      <c r="J116">
        <f>IF(calc[[#This Row],[C2Source]]="FAO",SUMIFS(DataFoodConso[Red Meat],DataFoodConso[ISO3],calc[[#This Row],[ISO3]]),"")</f>
        <v>38</v>
      </c>
      <c r="K116" t="str">
        <f>IF(AND(calc[[#This Row],[C2Value]]&gt;0,calc[[#This Row],[C2Value]]&lt;=calc[[#This Row],[C2Threshold]]),"No","Yes")</f>
        <v>No</v>
      </c>
      <c r="L116" t="str">
        <f>IF(calc[[#This Row],[Method]]="FABLEBrief",INDEX(Method_FABLEBrief[],MATCH("LandRemovalPotential",Method_FABLEBrief[Criteria],0),3),IF(calc[[#This Row],[Method]]="Test",INDEX(Method_Test[],MATCH("LandRemovalPotential",Method_Test[Criteria],0),3),""))</f>
        <v>RoeNoAgri</v>
      </c>
      <c r="M116" s="3">
        <f>IF(calc[[#This Row],[Method]]="FABLEBrief",INDEX(Method_FABLEBrief[],MATCH("LandRemovalPotential",Method_FABLEBrief[Criteria],0),2),IF(calc[[#This Row],[Method]]="Test",INDEX(Method_Test[],MATCH("LandRemovalPotential",Method_Test[Criteria],0),2),""))</f>
        <v>0.19550000000000001</v>
      </c>
      <c r="N116" s="3">
        <f>IF(AND(calc[[#This Row],[C3Source]]="RoeNoAgri",calc[[#This Row],[C4Source]]="FAO"),SUMIFS(DataShLandRemPot[FAOSh_noagri],DataShLandRemPot[ISO3],calc[[#This Row],[ISO3]]),IF(AND(calc[[#This Row],[C3Source]]="RoeAgri",calc[[#This Row],[C4Source]]="FAO"),SUMIFS(DataShLandRemPot[FAOSh_withagri],DataShLandRemPot[ISO3],calc[[#This Row],[ISO3]]),IF(AND(calc[[#This Row],[C3Source]]="RoeNoAgri",calc[[#This Row],[C4Source]]="GHGI"),SUMIFS(DataShLandRemPot[GHGISh_noagri],DataShLandRemPot[ISO3],calc[[#This Row],[ISO3]]),IF(AND(calc[[#This Row],[C3Source]]="RoeAgri",calc[[#This Row],[C4Source]]="GHGI"),SUMIFS(DataShLandRemPot[GHGISh_wagri],DataShLandRemPot[ISO3],calc[[#This Row],[ISO3]]),""))))</f>
        <v>0.25097195462076954</v>
      </c>
      <c r="O116" t="str">
        <f>IF(calc[[#This Row],[C3Value]]&lt;&gt;0,IF(calc[[#This Row],[C3Value]]&gt;=calc[[#This Row],[C3Threshold]],"Yes","No"),"nd")</f>
        <v>Yes</v>
      </c>
      <c r="P116" t="str">
        <f>IF(calc[[#This Row],[Method]]="FABLEBrief",INDEX(Method_FABLEBrief[],MATCH("LULUCFnegative",Method_FABLEBrief[Criteria],0),3),IF(calc[[#This Row],[Method]]="Test",INDEX(Method_Test[],MATCH("LULUCFnegative",Method_Test[Criteria],0),3),""))</f>
        <v>FAO</v>
      </c>
      <c r="Q116" s="25">
        <f>IF(calc[[#This Row],[Method]]="FABLEBrief",INDEX(Method_FABLEBrief[],MATCH("LULUCFnegative",Method_FABLEBrief[Criteria],0),2),IF(calc[[#This Row],[Method]]="Test",INDEX(Method_Test[],MATCH("LULUCFnegative",Method_Test[Criteria],0),2),""))</f>
        <v>0</v>
      </c>
      <c r="R116" s="29">
        <f>IF(calc[[#This Row],[C4Source]]="FAO",SUMIFS(DataGHGFAO[LULUCF_MtCO2e],DataGHGFAO[ISO3],calc[[#This Row],[ISO3]]),IF(calc[[#This Row],[C4Source]]="GHGI",SUMIFS(DataGHGI[MtCO2e],DataGHGI[Sector],"Land-Use Change and Forestry",DataGHGI[ISO3],calc[[#This Row],[ISO3]]),""))</f>
        <v>0.17961259999999998</v>
      </c>
      <c r="S116" t="str">
        <f>IF(calc[[#This Row],[C4Value]]&lt;&gt;0,IF(calc[[#This Row],[C4Value]]&lt;calc[[#This Row],[C4Threshold]],"Yes","No"),"nd")</f>
        <v>No</v>
      </c>
      <c r="T116" t="str">
        <f>IF(calc[[#This Row],[Method]]="FABLEBrief",INDEX(Method_FABLEBrief[],MATCH("AFOLU",Method_FABLEBrief[Criteria],0),3),IF(calc[[#This Row],[Method]]="Test",INDEX(Method_Test[],MATCH("AFOLU",Method_Test[Criteria],0),3),""))</f>
        <v>FAO</v>
      </c>
      <c r="U116" s="25">
        <f>IF(calc[[#This Row],[Method]]="FABLEBrief",INDEX(Method_FABLEBrief[],MATCH("AFOLU",Method_FABLEBrief[Criteria],0),2),IF(calc[[#This Row],[Method]]="Test",INDEX(Method_Test[],MATCH("AFOLU",Method_Test[Criteria],0),2),""))</f>
        <v>0</v>
      </c>
      <c r="V116" s="25">
        <f>IF(calc[[#This Row],[C5Source]]="FAO",SUMIFS(DataGHGFAO[AFOLU_MtCO2e],DataGHGFAO[ISO3],calc[[#This Row],[ISO3]]),IF(calc[[#This Row],[C5Source]]="GHGI",SUMIFS(DataGHGI[MtCO2e],DataGHGI[Sector],"Land-Use Change and Forestry",DataGHGI[ISO3],calc[[#This Row],[ISO3]])+SUMIFS(DataGHGI[MtCO2e],DataGHGI[Sector],"Agriculture",DataGHGI[ISO3],calc[[#This Row],[ISO3]]),""))</f>
        <v>0.74305790000000005</v>
      </c>
      <c r="W116" t="str">
        <f>IF(calc[[#This Row],[C5Value]]&lt;&gt;0,IF(calc[[#This Row],[C5Value]]&lt;calc[[#This Row],[C5Threshold]],"No","Yes"),"nd")</f>
        <v>Yes</v>
      </c>
      <c r="X116" s="60" t="str">
        <f>IF(AND(calc[[#This Row],[C1Outcome]]="NO",calc[[#This Row],[C2Outcome]]="NO"),IF(calc[[#This Row],[C3Outcome]]="YES","Profile5","Profile6"),IF(calc[[#This Row],[C3Outcome]]="No","Profile4",IF(calc[[#This Row],[C4Outcome]]="YES",IF(calc[[#This Row],[C5Outcome]]="YES","Profile1","Profile2"),"Profile3")))</f>
        <v>Profile5</v>
      </c>
      <c r="Y116" s="44" t="str">
        <f>IF(OR(calc[[#This Row],[C1Outcome]]="nd",calc[[#This Row],[C3Outcome]]="nd",calc[[#This Row],[C5Outcome]]="nd"),"",calc[[#This Row],[PROFILE_pre]])</f>
        <v>Profile5</v>
      </c>
      <c r="Z116" s="62">
        <f>SUMIFS(DataGHGFAO[LULUCF_MtCO2e],DataGHGFAO[ISO3],calc[[#This Row],[ISO3]])</f>
        <v>0.17961259999999998</v>
      </c>
      <c r="AA116" s="62">
        <f>SUMIFS(DataGHGFAO[Crop_MtCO2e],DataGHGFAO[ISO3],calc[[#This Row],[ISO3]])</f>
        <v>5.9695399999999954E-2</v>
      </c>
      <c r="AB116" s="62">
        <f>SUMIFS(DataGHGFAO[Livestock_MtCO2e],DataGHGFAO[ISO3],calc[[#This Row],[ISO3]])</f>
        <v>0.50374989999999997</v>
      </c>
      <c r="AC116" s="62">
        <f>SUMIFS(DataGHGFAO[AFOLU_MtCO2e],DataGHGFAO[ISO3],calc[[#This Row],[ISO3]])</f>
        <v>0.74305790000000005</v>
      </c>
    </row>
    <row r="117" spans="1:29">
      <c r="A117" t="s">
        <v>45</v>
      </c>
      <c r="B117" t="s">
        <v>46</v>
      </c>
      <c r="C117" t="str">
        <f>INDEX(SelectionMethod[],MATCH("x",SelectionMethod[Selection],0),2)</f>
        <v>FABLEBrief</v>
      </c>
      <c r="D117" t="str">
        <f>IF(calc[[#This Row],[Method]]="FABLEBrief",INDEX(Method_FABLEBrief[],MATCH("Totalkcal",Method_FABLEBrief[Criteria],0),3),IF(calc[[#This Row],[Method]]="Test",INDEX(Method_Test[],MATCH("Totalkcal",Method_Test[Criteria],0),3),""))</f>
        <v>FAO</v>
      </c>
      <c r="E117">
        <f>IF(calc[[#This Row],[Method]]="FABLEBrief",INDEX(Method_FABLEBrief[],MATCH("Totalkcal",Method_FABLEBrief[Criteria],0),2),IF(calc[[#This Row],[Method]]="Test",INDEX(Method_Test[],MATCH("Totalkcal",Method_Test[Criteria],0),2),""))</f>
        <v>3000</v>
      </c>
      <c r="F117">
        <f>IF(calc[[#This Row],[C1Source]]="FAO",SUMIFS(DataFoodConso[Total Kcal],DataFoodConso[ISO3],calc[[#This Row],[ISO3]]),"")</f>
        <v>2691</v>
      </c>
      <c r="G117" t="str">
        <f>IF(calc[[#This Row],[C1Value]]&gt;0,IF(calc[[#This Row],[C1Value]]&lt;=calc[[#This Row],[C1Threshold]],"No","Yes"),"nd")</f>
        <v>No</v>
      </c>
      <c r="H117" t="str">
        <f>IF(calc[[#This Row],[Method]]="FABLEBrief",INDEX(Method_FABLEBrief[],MATCH("RedMeatkcal",Method_FABLEBrief[Criteria],0),3),IF(calc[[#This Row],[Method]]="Test",INDEX(Method_Test[],MATCH("RedMeatkcal",Method_Test[Criteria],0),3),""))</f>
        <v>FAO</v>
      </c>
      <c r="I117">
        <f>IF(calc[[#This Row],[Method]]="FABLEBrief",INDEX(Method_FABLEBrief[],MATCH("RedMeatkcal",Method_FABLEBrief[Criteria],0),2),IF(calc[[#This Row],[Method]]="Test",INDEX(Method_Test[],MATCH("RedMeatkcal",Method_Test[Criteria],0),2),""))</f>
        <v>60</v>
      </c>
      <c r="J117">
        <f>IF(calc[[#This Row],[C2Source]]="FAO",SUMIFS(DataFoodConso[Red Meat],DataFoodConso[ISO3],calc[[#This Row],[ISO3]]),"")</f>
        <v>133</v>
      </c>
      <c r="K117" s="41" t="str">
        <f>IF(AND(calc[[#This Row],[C2Value]]&gt;0,calc[[#This Row],[C2Value]]&lt;=calc[[#This Row],[C2Threshold]]),"No","Yes")</f>
        <v>Yes</v>
      </c>
      <c r="L117" t="str">
        <f>IF(calc[[#This Row],[Method]]="FABLEBrief",INDEX(Method_FABLEBrief[],MATCH("LandRemovalPotential",Method_FABLEBrief[Criteria],0),3),IF(calc[[#This Row],[Method]]="Test",INDEX(Method_Test[],MATCH("LandRemovalPotential",Method_Test[Criteria],0),3),""))</f>
        <v>RoeNoAgri</v>
      </c>
      <c r="M117" s="3">
        <f>IF(calc[[#This Row],[Method]]="FABLEBrief",INDEX(Method_FABLEBrief[],MATCH("LandRemovalPotential",Method_FABLEBrief[Criteria],0),2),IF(calc[[#This Row],[Method]]="Test",INDEX(Method_Test[],MATCH("LandRemovalPotential",Method_Test[Criteria],0),2),""))</f>
        <v>0.19550000000000001</v>
      </c>
      <c r="N117" s="3">
        <f>IF(AND(calc[[#This Row],[C3Source]]="RoeNoAgri",calc[[#This Row],[C4Source]]="FAO"),SUMIFS(DataShLandRemPot[FAOSh_noagri],DataShLandRemPot[ISO3],calc[[#This Row],[ISO3]]),IF(AND(calc[[#This Row],[C3Source]]="RoeAgri",calc[[#This Row],[C4Source]]="FAO"),SUMIFS(DataShLandRemPot[FAOSh_withagri],DataShLandRemPot[ISO3],calc[[#This Row],[ISO3]]),IF(AND(calc[[#This Row],[C3Source]]="RoeNoAgri",calc[[#This Row],[C4Source]]="GHGI"),SUMIFS(DataShLandRemPot[GHGISh_noagri],DataShLandRemPot[ISO3],calc[[#This Row],[ISO3]]),IF(AND(calc[[#This Row],[C3Source]]="RoeAgri",calc[[#This Row],[C4Source]]="GHGI"),SUMIFS(DataShLandRemPot[GHGISh_wagri],DataShLandRemPot[ISO3],calc[[#This Row],[ISO3]]),""))))</f>
        <v>4.9610263334313474E-2</v>
      </c>
      <c r="O117" t="str">
        <f>IF(calc[[#This Row],[C3Value]]&lt;&gt;0,IF(calc[[#This Row],[C3Value]]&gt;=calc[[#This Row],[C3Threshold]],"Yes","No"),"nd")</f>
        <v>No</v>
      </c>
      <c r="P117" t="str">
        <f>IF(calc[[#This Row],[Method]]="FABLEBrief",INDEX(Method_FABLEBrief[],MATCH("LULUCFnegative",Method_FABLEBrief[Criteria],0),3),IF(calc[[#This Row],[Method]]="Test",INDEX(Method_Test[],MATCH("LULUCFnegative",Method_Test[Criteria],0),3),""))</f>
        <v>FAO</v>
      </c>
      <c r="Q117" s="25">
        <f>IF(calc[[#This Row],[Method]]="FABLEBrief",INDEX(Method_FABLEBrief[],MATCH("LULUCFnegative",Method_FABLEBrief[Criteria],0),2),IF(calc[[#This Row],[Method]]="Test",INDEX(Method_Test[],MATCH("LULUCFnegative",Method_Test[Criteria],0),2),""))</f>
        <v>0</v>
      </c>
      <c r="R117" s="29">
        <f>IF(calc[[#This Row],[C4Source]]="FAO",SUMIFS(DataGHGFAO[LULUCF_MtCO2e],DataGHGFAO[ISO3],calc[[#This Row],[ISO3]]),IF(calc[[#This Row],[C4Source]]="GHGI",SUMIFS(DataGHGI[MtCO2e],DataGHGI[Sector],"Land-Use Change and Forestry",DataGHGI[ISO3],calc[[#This Row],[ISO3]]),""))</f>
        <v>-32.0561218</v>
      </c>
      <c r="S117" t="str">
        <f>IF(calc[[#This Row],[C4Value]]&lt;&gt;0,IF(calc[[#This Row],[C4Value]]&lt;calc[[#This Row],[C4Threshold]],"Yes","No"),"nd")</f>
        <v>Yes</v>
      </c>
      <c r="T117" t="str">
        <f>IF(calc[[#This Row],[Method]]="FABLEBrief",INDEX(Method_FABLEBrief[],MATCH("AFOLU",Method_FABLEBrief[Criteria],0),3),IF(calc[[#This Row],[Method]]="Test",INDEX(Method_Test[],MATCH("AFOLU",Method_Test[Criteria],0),3),""))</f>
        <v>FAO</v>
      </c>
      <c r="U117" s="25">
        <f>IF(calc[[#This Row],[Method]]="FABLEBrief",INDEX(Method_FABLEBrief[],MATCH("AFOLU",Method_FABLEBrief[Criteria],0),2),IF(calc[[#This Row],[Method]]="Test",INDEX(Method_Test[],MATCH("AFOLU",Method_Test[Criteria],0),2),""))</f>
        <v>0</v>
      </c>
      <c r="V117" s="25">
        <f>IF(calc[[#This Row],[C5Source]]="FAO",SUMIFS(DataGHGFAO[AFOLU_MtCO2e],DataGHGFAO[ISO3],calc[[#This Row],[ISO3]]),IF(calc[[#This Row],[C5Source]]="GHGI",SUMIFS(DataGHGI[MtCO2e],DataGHGI[Sector],"Land-Use Change and Forestry",DataGHGI[ISO3],calc[[#This Row],[ISO3]])+SUMIFS(DataGHGI[MtCO2e],DataGHGI[Sector],"Agriculture",DataGHGI[ISO3],calc[[#This Row],[ISO3]]),""))</f>
        <v>-9.1839148000000002</v>
      </c>
      <c r="W117" t="str">
        <f>IF(calc[[#This Row],[C5Value]]&lt;&gt;0,IF(calc[[#This Row],[C5Value]]&lt;calc[[#This Row],[C5Threshold]],"No","Yes"),"nd")</f>
        <v>No</v>
      </c>
      <c r="X117" s="60" t="str">
        <f>IF(AND(calc[[#This Row],[C1Outcome]]="NO",calc[[#This Row],[C2Outcome]]="NO"),IF(calc[[#This Row],[C3Outcome]]="YES","Profile5","Profile6"),IF(calc[[#This Row],[C3Outcome]]="No","Profile4",IF(calc[[#This Row],[C4Outcome]]="YES",IF(calc[[#This Row],[C5Outcome]]="YES","Profile1","Profile2"),"Profile3")))</f>
        <v>Profile4</v>
      </c>
      <c r="Y117" s="44" t="str">
        <f>IF(OR(calc[[#This Row],[C1Outcome]]="nd",calc[[#This Row],[C3Outcome]]="nd",calc[[#This Row],[C5Outcome]]="nd"),"",calc[[#This Row],[PROFILE_pre]])</f>
        <v>Profile4</v>
      </c>
      <c r="Z117" s="62">
        <f>SUMIFS(DataGHGFAO[LULUCF_MtCO2e],DataGHGFAO[ISO3],calc[[#This Row],[ISO3]])</f>
        <v>-32.0561218</v>
      </c>
      <c r="AA117" s="62">
        <f>SUMIFS(DataGHGFAO[Crop_MtCO2e],DataGHGFAO[ISO3],calc[[#This Row],[ISO3]])</f>
        <v>12.384394</v>
      </c>
      <c r="AB117" s="62">
        <f>SUMIFS(DataGHGFAO[Livestock_MtCO2e],DataGHGFAO[ISO3],calc[[#This Row],[ISO3]])</f>
        <v>10.487812999999999</v>
      </c>
      <c r="AC117" s="62">
        <f>SUMIFS(DataGHGFAO[AFOLU_MtCO2e],DataGHGFAO[ISO3],calc[[#This Row],[ISO3]])</f>
        <v>-9.1839148000000002</v>
      </c>
    </row>
    <row r="118" spans="1:29">
      <c r="A118" t="s">
        <v>445</v>
      </c>
      <c r="B118" t="s">
        <v>446</v>
      </c>
      <c r="C118" t="str">
        <f>INDEX(SelectionMethod[],MATCH("x",SelectionMethod[Selection],0),2)</f>
        <v>FABLEBrief</v>
      </c>
      <c r="D118" t="str">
        <f>IF(calc[[#This Row],[Method]]="FABLEBrief",INDEX(Method_FABLEBrief[],MATCH("Totalkcal",Method_FABLEBrief[Criteria],0),3),IF(calc[[#This Row],[Method]]="Test",INDEX(Method_Test[],MATCH("Totalkcal",Method_Test[Criteria],0),3),""))</f>
        <v>FAO</v>
      </c>
      <c r="E118">
        <f>IF(calc[[#This Row],[Method]]="FABLEBrief",INDEX(Method_FABLEBrief[],MATCH("Totalkcal",Method_FABLEBrief[Criteria],0),2),IF(calc[[#This Row],[Method]]="Test",INDEX(Method_Test[],MATCH("Totalkcal",Method_Test[Criteria],0),2),""))</f>
        <v>3000</v>
      </c>
      <c r="F118">
        <f>IF(calc[[#This Row],[C1Source]]="FAO",SUMIFS(DataFoodConso[Total Kcal],DataFoodConso[ISO3],calc[[#This Row],[ISO3]]),"")</f>
        <v>0</v>
      </c>
      <c r="G118" t="str">
        <f>IF(calc[[#This Row],[C1Value]]&gt;0,IF(calc[[#This Row],[C1Value]]&lt;=calc[[#This Row],[C1Threshold]],"No","Yes"),"nd")</f>
        <v>nd</v>
      </c>
      <c r="H118" t="str">
        <f>IF(calc[[#This Row],[Method]]="FABLEBrief",INDEX(Method_FABLEBrief[],MATCH("RedMeatkcal",Method_FABLEBrief[Criteria],0),3),IF(calc[[#This Row],[Method]]="Test",INDEX(Method_Test[],MATCH("RedMeatkcal",Method_Test[Criteria],0),3),""))</f>
        <v>FAO</v>
      </c>
      <c r="I118">
        <f>IF(calc[[#This Row],[Method]]="FABLEBrief",INDEX(Method_FABLEBrief[],MATCH("RedMeatkcal",Method_FABLEBrief[Criteria],0),2),IF(calc[[#This Row],[Method]]="Test",INDEX(Method_Test[],MATCH("RedMeatkcal",Method_Test[Criteria],0),2),""))</f>
        <v>60</v>
      </c>
      <c r="J118">
        <f>IF(calc[[#This Row],[C2Source]]="FAO",SUMIFS(DataFoodConso[Red Meat],DataFoodConso[ISO3],calc[[#This Row],[ISO3]]),"")</f>
        <v>0</v>
      </c>
      <c r="K118" s="41" t="str">
        <f>IF(AND(calc[[#This Row],[C2Value]]&gt;0,calc[[#This Row],[C2Value]]&lt;=calc[[#This Row],[C2Threshold]]),"No","Yes")</f>
        <v>Yes</v>
      </c>
      <c r="L118" t="str">
        <f>IF(calc[[#This Row],[Method]]="FABLEBrief",INDEX(Method_FABLEBrief[],MATCH("LandRemovalPotential",Method_FABLEBrief[Criteria],0),3),IF(calc[[#This Row],[Method]]="Test",INDEX(Method_Test[],MATCH("LandRemovalPotential",Method_Test[Criteria],0),3),""))</f>
        <v>RoeNoAgri</v>
      </c>
      <c r="M118" s="3">
        <f>IF(calc[[#This Row],[Method]]="FABLEBrief",INDEX(Method_FABLEBrief[],MATCH("LandRemovalPotential",Method_FABLEBrief[Criteria],0),2),IF(calc[[#This Row],[Method]]="Test",INDEX(Method_Test[],MATCH("LandRemovalPotential",Method_Test[Criteria],0),2),""))</f>
        <v>0.19550000000000001</v>
      </c>
      <c r="N118" s="3">
        <f>IF(AND(calc[[#This Row],[C3Source]]="RoeNoAgri",calc[[#This Row],[C4Source]]="FAO"),SUMIFS(DataShLandRemPot[FAOSh_noagri],DataShLandRemPot[ISO3],calc[[#This Row],[ISO3]]),IF(AND(calc[[#This Row],[C3Source]]="RoeAgri",calc[[#This Row],[C4Source]]="FAO"),SUMIFS(DataShLandRemPot[FAOSh_withagri],DataShLandRemPot[ISO3],calc[[#This Row],[ISO3]]),IF(AND(calc[[#This Row],[C3Source]]="RoeNoAgri",calc[[#This Row],[C4Source]]="GHGI"),SUMIFS(DataShLandRemPot[GHGISh_noagri],DataShLandRemPot[ISO3],calc[[#This Row],[ISO3]]),IF(AND(calc[[#This Row],[C3Source]]="RoeAgri",calc[[#This Row],[C4Source]]="GHGI"),SUMIFS(DataShLandRemPot[GHGISh_wagri],DataShLandRemPot[ISO3],calc[[#This Row],[ISO3]]),""))))</f>
        <v>0</v>
      </c>
      <c r="O118" t="str">
        <f>IF(calc[[#This Row],[C3Value]]&lt;&gt;0,IF(calc[[#This Row],[C3Value]]&gt;=calc[[#This Row],[C3Threshold]],"Yes","No"),"nd")</f>
        <v>nd</v>
      </c>
      <c r="P118" t="str">
        <f>IF(calc[[#This Row],[Method]]="FABLEBrief",INDEX(Method_FABLEBrief[],MATCH("LULUCFnegative",Method_FABLEBrief[Criteria],0),3),IF(calc[[#This Row],[Method]]="Test",INDEX(Method_Test[],MATCH("LULUCFnegative",Method_Test[Criteria],0),3),""))</f>
        <v>FAO</v>
      </c>
      <c r="Q118" s="25">
        <f>IF(calc[[#This Row],[Method]]="FABLEBrief",INDEX(Method_FABLEBrief[],MATCH("LULUCFnegative",Method_FABLEBrief[Criteria],0),2),IF(calc[[#This Row],[Method]]="Test",INDEX(Method_Test[],MATCH("LULUCFnegative",Method_Test[Criteria],0),2),""))</f>
        <v>0</v>
      </c>
      <c r="R118" s="29">
        <f>IF(calc[[#This Row],[C4Source]]="FAO",SUMIFS(DataGHGFAO[LULUCF_MtCO2e],DataGHGFAO[ISO3],calc[[#This Row],[ISO3]]),IF(calc[[#This Row],[C4Source]]="GHGI",SUMIFS(DataGHGI[MtCO2e],DataGHGI[Sector],"Land-Use Change and Forestry",DataGHGI[ISO3],calc[[#This Row],[ISO3]]),""))</f>
        <v>0</v>
      </c>
      <c r="S118" t="str">
        <f>IF(calc[[#This Row],[C4Value]]&lt;&gt;0,IF(calc[[#This Row],[C4Value]]&lt;calc[[#This Row],[C4Threshold]],"Yes","No"),"nd")</f>
        <v>nd</v>
      </c>
      <c r="T118" t="str">
        <f>IF(calc[[#This Row],[Method]]="FABLEBrief",INDEX(Method_FABLEBrief[],MATCH("AFOLU",Method_FABLEBrief[Criteria],0),3),IF(calc[[#This Row],[Method]]="Test",INDEX(Method_Test[],MATCH("AFOLU",Method_Test[Criteria],0),3),""))</f>
        <v>FAO</v>
      </c>
      <c r="U118" s="25">
        <f>IF(calc[[#This Row],[Method]]="FABLEBrief",INDEX(Method_FABLEBrief[],MATCH("AFOLU",Method_FABLEBrief[Criteria],0),2),IF(calc[[#This Row],[Method]]="Test",INDEX(Method_Test[],MATCH("AFOLU",Method_Test[Criteria],0),2),""))</f>
        <v>0</v>
      </c>
      <c r="V118" s="25">
        <f>IF(calc[[#This Row],[C5Source]]="FAO",SUMIFS(DataGHGFAO[AFOLU_MtCO2e],DataGHGFAO[ISO3],calc[[#This Row],[ISO3]]),IF(calc[[#This Row],[C5Source]]="GHGI",SUMIFS(DataGHGI[MtCO2e],DataGHGI[Sector],"Land-Use Change and Forestry",DataGHGI[ISO3],calc[[#This Row],[ISO3]])+SUMIFS(DataGHGI[MtCO2e],DataGHGI[Sector],"Agriculture",DataGHGI[ISO3],calc[[#This Row],[ISO3]]),""))</f>
        <v>0</v>
      </c>
      <c r="W118" t="str">
        <f>IF(calc[[#This Row],[C5Value]]&lt;&gt;0,IF(calc[[#This Row],[C5Value]]&lt;calc[[#This Row],[C5Threshold]],"No","Yes"),"nd")</f>
        <v>nd</v>
      </c>
      <c r="X118" s="60" t="str">
        <f>IF(AND(calc[[#This Row],[C1Outcome]]="NO",calc[[#This Row],[C2Outcome]]="NO"),IF(calc[[#This Row],[C3Outcome]]="YES","Profile5","Profile6"),IF(calc[[#This Row],[C3Outcome]]="No","Profile4",IF(calc[[#This Row],[C4Outcome]]="YES",IF(calc[[#This Row],[C5Outcome]]="YES","Profile1","Profile2"),"Profile3")))</f>
        <v>Profile3</v>
      </c>
      <c r="Y118" s="44" t="str">
        <f>IF(OR(calc[[#This Row],[C1Outcome]]="nd",calc[[#This Row],[C3Outcome]]="nd",calc[[#This Row],[C5Outcome]]="nd"),"",calc[[#This Row],[PROFILE_pre]])</f>
        <v/>
      </c>
      <c r="Z118" s="62">
        <f>SUMIFS(DataGHGFAO[LULUCF_MtCO2e],DataGHGFAO[ISO3],calc[[#This Row],[ISO3]])</f>
        <v>0</v>
      </c>
      <c r="AA118" s="62">
        <f>SUMIFS(DataGHGFAO[Crop_MtCO2e],DataGHGFAO[ISO3],calc[[#This Row],[ISO3]])</f>
        <v>0</v>
      </c>
      <c r="AB118" s="62">
        <f>SUMIFS(DataGHGFAO[Livestock_MtCO2e],DataGHGFAO[ISO3],calc[[#This Row],[ISO3]])</f>
        <v>0</v>
      </c>
      <c r="AC118" s="62">
        <f>SUMIFS(DataGHGFAO[AFOLU_MtCO2e],DataGHGFAO[ISO3],calc[[#This Row],[ISO3]])</f>
        <v>0</v>
      </c>
    </row>
    <row r="119" spans="1:29">
      <c r="A119" t="s">
        <v>61</v>
      </c>
      <c r="B119" t="s">
        <v>62</v>
      </c>
      <c r="C119" t="str">
        <f>INDEX(SelectionMethod[],MATCH("x",SelectionMethod[Selection],0),2)</f>
        <v>FABLEBrief</v>
      </c>
      <c r="D119" t="str">
        <f>IF(calc[[#This Row],[Method]]="FABLEBrief",INDEX(Method_FABLEBrief[],MATCH("Totalkcal",Method_FABLEBrief[Criteria],0),3),IF(calc[[#This Row],[Method]]="Test",INDEX(Method_Test[],MATCH("Totalkcal",Method_Test[Criteria],0),3),""))</f>
        <v>FAO</v>
      </c>
      <c r="E119">
        <f>IF(calc[[#This Row],[Method]]="FABLEBrief",INDEX(Method_FABLEBrief[],MATCH("Totalkcal",Method_FABLEBrief[Criteria],0),2),IF(calc[[#This Row],[Method]]="Test",INDEX(Method_Test[],MATCH("Totalkcal",Method_Test[Criteria],0),2),""))</f>
        <v>3000</v>
      </c>
      <c r="F119">
        <f>IF(calc[[#This Row],[C1Source]]="FAO",SUMIFS(DataFoodConso[Total Kcal],DataFoodConso[ISO3],calc[[#This Row],[ISO3]]),"")</f>
        <v>2529</v>
      </c>
      <c r="G119" t="str">
        <f>IF(calc[[#This Row],[C1Value]]&gt;0,IF(calc[[#This Row],[C1Value]]&lt;=calc[[#This Row],[C1Threshold]],"No","Yes"),"nd")</f>
        <v>No</v>
      </c>
      <c r="H119" t="str">
        <f>IF(calc[[#This Row],[Method]]="FABLEBrief",INDEX(Method_FABLEBrief[],MATCH("RedMeatkcal",Method_FABLEBrief[Criteria],0),3),IF(calc[[#This Row],[Method]]="Test",INDEX(Method_Test[],MATCH("RedMeatkcal",Method_Test[Criteria],0),3),""))</f>
        <v>FAO</v>
      </c>
      <c r="I119">
        <f>IF(calc[[#This Row],[Method]]="FABLEBrief",INDEX(Method_FABLEBrief[],MATCH("RedMeatkcal",Method_FABLEBrief[Criteria],0),2),IF(calc[[#This Row],[Method]]="Test",INDEX(Method_Test[],MATCH("RedMeatkcal",Method_Test[Criteria],0),2),""))</f>
        <v>60</v>
      </c>
      <c r="J119">
        <f>IF(calc[[#This Row],[C2Source]]="FAO",SUMIFS(DataFoodConso[Red Meat],DataFoodConso[ISO3],calc[[#This Row],[ISO3]]),"")</f>
        <v>74</v>
      </c>
      <c r="K119" t="str">
        <f>IF(AND(calc[[#This Row],[C2Value]]&gt;0,calc[[#This Row],[C2Value]]&lt;=calc[[#This Row],[C2Threshold]]),"No","Yes")</f>
        <v>Yes</v>
      </c>
      <c r="L119" t="str">
        <f>IF(calc[[#This Row],[Method]]="FABLEBrief",INDEX(Method_FABLEBrief[],MATCH("LandRemovalPotential",Method_FABLEBrief[Criteria],0),3),IF(calc[[#This Row],[Method]]="Test",INDEX(Method_Test[],MATCH("LandRemovalPotential",Method_Test[Criteria],0),3),""))</f>
        <v>RoeNoAgri</v>
      </c>
      <c r="M119" s="3">
        <f>IF(calc[[#This Row],[Method]]="FABLEBrief",INDEX(Method_FABLEBrief[],MATCH("LandRemovalPotential",Method_FABLEBrief[Criteria],0),2),IF(calc[[#This Row],[Method]]="Test",INDEX(Method_Test[],MATCH("LandRemovalPotential",Method_Test[Criteria],0),2),""))</f>
        <v>0.19550000000000001</v>
      </c>
      <c r="N119" s="3">
        <f>IF(AND(calc[[#This Row],[C3Source]]="RoeNoAgri",calc[[#This Row],[C4Source]]="FAO"),SUMIFS(DataShLandRemPot[FAOSh_noagri],DataShLandRemPot[ISO3],calc[[#This Row],[ISO3]]),IF(AND(calc[[#This Row],[C3Source]]="RoeAgri",calc[[#This Row],[C4Source]]="FAO"),SUMIFS(DataShLandRemPot[FAOSh_withagri],DataShLandRemPot[ISO3],calc[[#This Row],[ISO3]]),IF(AND(calc[[#This Row],[C3Source]]="RoeNoAgri",calc[[#This Row],[C4Source]]="GHGI"),SUMIFS(DataShLandRemPot[GHGISh_noagri],DataShLandRemPot[ISO3],calc[[#This Row],[ISO3]]),IF(AND(calc[[#This Row],[C3Source]]="RoeAgri",calc[[#This Row],[C4Source]]="GHGI"),SUMIFS(DataShLandRemPot[GHGISh_wagri],DataShLandRemPot[ISO3],calc[[#This Row],[ISO3]]),""))))</f>
        <v>5.2768598346868145E-4</v>
      </c>
      <c r="O119" t="str">
        <f>IF(calc[[#This Row],[C3Value]]&lt;&gt;0,IF(calc[[#This Row],[C3Value]]&gt;=calc[[#This Row],[C3Threshold]],"Yes","No"),"nd")</f>
        <v>No</v>
      </c>
      <c r="P119" t="str">
        <f>IF(calc[[#This Row],[Method]]="FABLEBrief",INDEX(Method_FABLEBrief[],MATCH("LULUCFnegative",Method_FABLEBrief[Criteria],0),3),IF(calc[[#This Row],[Method]]="Test",INDEX(Method_Test[],MATCH("LULUCFnegative",Method_Test[Criteria],0),3),""))</f>
        <v>FAO</v>
      </c>
      <c r="Q119" s="25">
        <f>IF(calc[[#This Row],[Method]]="FABLEBrief",INDEX(Method_FABLEBrief[],MATCH("LULUCFnegative",Method_FABLEBrief[Criteria],0),2),IF(calc[[#This Row],[Method]]="Test",INDEX(Method_Test[],MATCH("LULUCFnegative",Method_Test[Criteria],0),2),""))</f>
        <v>0</v>
      </c>
      <c r="R119" s="29">
        <f>IF(calc[[#This Row],[C4Source]]="FAO",SUMIFS(DataGHGFAO[LULUCF_MtCO2e],DataGHGFAO[ISO3],calc[[#This Row],[ISO3]]),IF(calc[[#This Row],[C4Source]]="GHGI",SUMIFS(DataGHGI[MtCO2e],DataGHGI[Sector],"Land-Use Change and Forestry",DataGHGI[ISO3],calc[[#This Row],[ISO3]]),""))</f>
        <v>0</v>
      </c>
      <c r="S119" t="str">
        <f>IF(calc[[#This Row],[C4Value]]&lt;&gt;0,IF(calc[[#This Row],[C4Value]]&lt;calc[[#This Row],[C4Threshold]],"Yes","No"),"nd")</f>
        <v>nd</v>
      </c>
      <c r="T119" t="str">
        <f>IF(calc[[#This Row],[Method]]="FABLEBrief",INDEX(Method_FABLEBrief[],MATCH("AFOLU",Method_FABLEBrief[Criteria],0),3),IF(calc[[#This Row],[Method]]="Test",INDEX(Method_Test[],MATCH("AFOLU",Method_Test[Criteria],0),3),""))</f>
        <v>FAO</v>
      </c>
      <c r="U119" s="25">
        <f>IF(calc[[#This Row],[Method]]="FABLEBrief",INDEX(Method_FABLEBrief[],MATCH("AFOLU",Method_FABLEBrief[Criteria],0),2),IF(calc[[#This Row],[Method]]="Test",INDEX(Method_Test[],MATCH("AFOLU",Method_Test[Criteria],0),2),""))</f>
        <v>0</v>
      </c>
      <c r="V119" s="25">
        <f>IF(calc[[#This Row],[C5Source]]="FAO",SUMIFS(DataGHGFAO[AFOLU_MtCO2e],DataGHGFAO[ISO3],calc[[#This Row],[ISO3]]),IF(calc[[#This Row],[C5Source]]="GHGI",SUMIFS(DataGHGI[MtCO2e],DataGHGI[Sector],"Land-Use Change and Forestry",DataGHGI[ISO3],calc[[#This Row],[ISO3]])+SUMIFS(DataGHGI[MtCO2e],DataGHGI[Sector],"Agriculture",DataGHGI[ISO3],calc[[#This Row],[ISO3]]),""))</f>
        <v>1.2156566</v>
      </c>
      <c r="W119" t="str">
        <f>IF(calc[[#This Row],[C5Value]]&lt;&gt;0,IF(calc[[#This Row],[C5Value]]&lt;calc[[#This Row],[C5Threshold]],"No","Yes"),"nd")</f>
        <v>Yes</v>
      </c>
      <c r="X119" s="60" t="str">
        <f>IF(AND(calc[[#This Row],[C1Outcome]]="NO",calc[[#This Row],[C2Outcome]]="NO"),IF(calc[[#This Row],[C3Outcome]]="YES","Profile5","Profile6"),IF(calc[[#This Row],[C3Outcome]]="No","Profile4",IF(calc[[#This Row],[C4Outcome]]="YES",IF(calc[[#This Row],[C5Outcome]]="YES","Profile1","Profile2"),"Profile3")))</f>
        <v>Profile4</v>
      </c>
      <c r="Y119" s="44" t="str">
        <f>IF(OR(calc[[#This Row],[C1Outcome]]="nd",calc[[#This Row],[C3Outcome]]="nd",calc[[#This Row],[C5Outcome]]="nd"),"",calc[[#This Row],[PROFILE_pre]])</f>
        <v>Profile4</v>
      </c>
      <c r="Z119" s="62">
        <f>SUMIFS(DataGHGFAO[LULUCF_MtCO2e],DataGHGFAO[ISO3],calc[[#This Row],[ISO3]])</f>
        <v>0</v>
      </c>
      <c r="AA119" s="62">
        <f>SUMIFS(DataGHGFAO[Crop_MtCO2e],DataGHGFAO[ISO3],calc[[#This Row],[ISO3]])</f>
        <v>0.12395280000000009</v>
      </c>
      <c r="AB119" s="62">
        <f>SUMIFS(DataGHGFAO[Livestock_MtCO2e],DataGHGFAO[ISO3],calc[[#This Row],[ISO3]])</f>
        <v>1.0917037999999999</v>
      </c>
      <c r="AC119" s="62">
        <f>SUMIFS(DataGHGFAO[AFOLU_MtCO2e],DataGHGFAO[ISO3],calc[[#This Row],[ISO3]])</f>
        <v>1.2156566</v>
      </c>
    </row>
    <row r="120" spans="1:29">
      <c r="A120" t="s">
        <v>143</v>
      </c>
      <c r="B120" t="s">
        <v>144</v>
      </c>
      <c r="C120" t="str">
        <f>INDEX(SelectionMethod[],MATCH("x",SelectionMethod[Selection],0),2)</f>
        <v>FABLEBrief</v>
      </c>
      <c r="D120" t="str">
        <f>IF(calc[[#This Row],[Method]]="FABLEBrief",INDEX(Method_FABLEBrief[],MATCH("Totalkcal",Method_FABLEBrief[Criteria],0),3),IF(calc[[#This Row],[Method]]="Test",INDEX(Method_Test[],MATCH("Totalkcal",Method_Test[Criteria],0),3),""))</f>
        <v>FAO</v>
      </c>
      <c r="E120">
        <f>IF(calc[[#This Row],[Method]]="FABLEBrief",INDEX(Method_FABLEBrief[],MATCH("Totalkcal",Method_FABLEBrief[Criteria],0),2),IF(calc[[#This Row],[Method]]="Test",INDEX(Method_Test[],MATCH("Totalkcal",Method_Test[Criteria],0),2),""))</f>
        <v>3000</v>
      </c>
      <c r="F120">
        <f>IF(calc[[#This Row],[C1Source]]="FAO",SUMIFS(DataFoodConso[Total Kcal],DataFoodConso[ISO3],calc[[#This Row],[ISO3]]),"")</f>
        <v>3331</v>
      </c>
      <c r="G120" t="str">
        <f>IF(calc[[#This Row],[C1Value]]&gt;0,IF(calc[[#This Row],[C1Value]]&lt;=calc[[#This Row],[C1Threshold]],"No","Yes"),"nd")</f>
        <v>Yes</v>
      </c>
      <c r="H120" t="str">
        <f>IF(calc[[#This Row],[Method]]="FABLEBrief",INDEX(Method_FABLEBrief[],MATCH("RedMeatkcal",Method_FABLEBrief[Criteria],0),3),IF(calc[[#This Row],[Method]]="Test",INDEX(Method_Test[],MATCH("RedMeatkcal",Method_Test[Criteria],0),3),""))</f>
        <v>FAO</v>
      </c>
      <c r="I120">
        <f>IF(calc[[#This Row],[Method]]="FABLEBrief",INDEX(Method_FABLEBrief[],MATCH("RedMeatkcal",Method_FABLEBrief[Criteria],0),2),IF(calc[[#This Row],[Method]]="Test",INDEX(Method_Test[],MATCH("RedMeatkcal",Method_Test[Criteria],0),2),""))</f>
        <v>60</v>
      </c>
      <c r="J120">
        <f>IF(calc[[#This Row],[C2Source]]="FAO",SUMIFS(DataFoodConso[Red Meat],DataFoodConso[ISO3],calc[[#This Row],[ISO3]]),"")</f>
        <v>263</v>
      </c>
      <c r="K120" s="41" t="str">
        <f>IF(AND(calc[[#This Row],[C2Value]]&gt;0,calc[[#This Row],[C2Value]]&lt;=calc[[#This Row],[C2Threshold]]),"No","Yes")</f>
        <v>Yes</v>
      </c>
      <c r="L120" t="str">
        <f>IF(calc[[#This Row],[Method]]="FABLEBrief",INDEX(Method_FABLEBrief[],MATCH("LandRemovalPotential",Method_FABLEBrief[Criteria],0),3),IF(calc[[#This Row],[Method]]="Test",INDEX(Method_Test[],MATCH("LandRemovalPotential",Method_Test[Criteria],0),3),""))</f>
        <v>RoeNoAgri</v>
      </c>
      <c r="M120" s="3">
        <f>IF(calc[[#This Row],[Method]]="FABLEBrief",INDEX(Method_FABLEBrief[],MATCH("LandRemovalPotential",Method_FABLEBrief[Criteria],0),2),IF(calc[[#This Row],[Method]]="Test",INDEX(Method_Test[],MATCH("LandRemovalPotential",Method_Test[Criteria],0),2),""))</f>
        <v>0.19550000000000001</v>
      </c>
      <c r="N120" s="3">
        <f>IF(AND(calc[[#This Row],[C3Source]]="RoeNoAgri",calc[[#This Row],[C4Source]]="FAO"),SUMIFS(DataShLandRemPot[FAOSh_noagri],DataShLandRemPot[ISO3],calc[[#This Row],[ISO3]]),IF(AND(calc[[#This Row],[C3Source]]="RoeAgri",calc[[#This Row],[C4Source]]="FAO"),SUMIFS(DataShLandRemPot[FAOSh_withagri],DataShLandRemPot[ISO3],calc[[#This Row],[ISO3]]),IF(AND(calc[[#This Row],[C3Source]]="RoeNoAgri",calc[[#This Row],[C4Source]]="GHGI"),SUMIFS(DataShLandRemPot[GHGISh_noagri],DataShLandRemPot[ISO3],calc[[#This Row],[ISO3]]),IF(AND(calc[[#This Row],[C3Source]]="RoeAgri",calc[[#This Row],[C4Source]]="GHGI"),SUMIFS(DataShLandRemPot[GHGISh_wagri],DataShLandRemPot[ISO3],calc[[#This Row],[ISO3]]),""))))</f>
        <v>8.9764185758281073E-3</v>
      </c>
      <c r="O120" t="str">
        <f>IF(calc[[#This Row],[C3Value]]&lt;&gt;0,IF(calc[[#This Row],[C3Value]]&gt;=calc[[#This Row],[C3Threshold]],"Yes","No"),"nd")</f>
        <v>No</v>
      </c>
      <c r="P120" t="str">
        <f>IF(calc[[#This Row],[Method]]="FABLEBrief",INDEX(Method_FABLEBrief[],MATCH("LULUCFnegative",Method_FABLEBrief[Criteria],0),3),IF(calc[[#This Row],[Method]]="Test",INDEX(Method_Test[],MATCH("LULUCFnegative",Method_Test[Criteria],0),3),""))</f>
        <v>FAO</v>
      </c>
      <c r="Q120" s="25">
        <f>IF(calc[[#This Row],[Method]]="FABLEBrief",INDEX(Method_FABLEBrief[],MATCH("LULUCFnegative",Method_FABLEBrief[Criteria],0),2),IF(calc[[#This Row],[Method]]="Test",INDEX(Method_Test[],MATCH("LULUCFnegative",Method_Test[Criteria],0),2),""))</f>
        <v>0</v>
      </c>
      <c r="R120" s="29">
        <f>IF(calc[[#This Row],[C4Source]]="FAO",SUMIFS(DataGHGFAO[LULUCF_MtCO2e],DataGHGFAO[ISO3],calc[[#This Row],[ISO3]]),IF(calc[[#This Row],[C4Source]]="GHGI",SUMIFS(DataGHGI[MtCO2e],DataGHGI[Sector],"Land-Use Change and Forestry",DataGHGI[ISO3],calc[[#This Row],[ISO3]]),""))</f>
        <v>-2.9837323000000002</v>
      </c>
      <c r="S120" t="str">
        <f>IF(calc[[#This Row],[C4Value]]&lt;&gt;0,IF(calc[[#This Row],[C4Value]]&lt;calc[[#This Row],[C4Threshold]],"Yes","No"),"nd")</f>
        <v>Yes</v>
      </c>
      <c r="T120" t="str">
        <f>IF(calc[[#This Row],[Method]]="FABLEBrief",INDEX(Method_FABLEBrief[],MATCH("AFOLU",Method_FABLEBrief[Criteria],0),3),IF(calc[[#This Row],[Method]]="Test",INDEX(Method_Test[],MATCH("AFOLU",Method_Test[Criteria],0),3),""))</f>
        <v>FAO</v>
      </c>
      <c r="U120" s="25">
        <f>IF(calc[[#This Row],[Method]]="FABLEBrief",INDEX(Method_FABLEBrief[],MATCH("AFOLU",Method_FABLEBrief[Criteria],0),2),IF(calc[[#This Row],[Method]]="Test",INDEX(Method_Test[],MATCH("AFOLU",Method_Test[Criteria],0),2),""))</f>
        <v>0</v>
      </c>
      <c r="V120" s="25">
        <f>IF(calc[[#This Row],[C5Source]]="FAO",SUMIFS(DataGHGFAO[AFOLU_MtCO2e],DataGHGFAO[ISO3],calc[[#This Row],[ISO3]]),IF(calc[[#This Row],[C5Source]]="GHGI",SUMIFS(DataGHGI[MtCO2e],DataGHGI[Sector],"Land-Use Change and Forestry",DataGHGI[ISO3],calc[[#This Row],[ISO3]])+SUMIFS(DataGHGI[MtCO2e],DataGHGI[Sector],"Agriculture",DataGHGI[ISO3],calc[[#This Row],[ISO3]]),""))</f>
        <v>26.2239264</v>
      </c>
      <c r="W120" t="str">
        <f>IF(calc[[#This Row],[C5Value]]&lt;&gt;0,IF(calc[[#This Row],[C5Value]]&lt;calc[[#This Row],[C5Threshold]],"No","Yes"),"nd")</f>
        <v>Yes</v>
      </c>
      <c r="X120" s="60" t="str">
        <f>IF(AND(calc[[#This Row],[C1Outcome]]="NO",calc[[#This Row],[C2Outcome]]="NO"),IF(calc[[#This Row],[C3Outcome]]="YES","Profile5","Profile6"),IF(calc[[#This Row],[C3Outcome]]="No","Profile4",IF(calc[[#This Row],[C4Outcome]]="YES",IF(calc[[#This Row],[C5Outcome]]="YES","Profile1","Profile2"),"Profile3")))</f>
        <v>Profile4</v>
      </c>
      <c r="Y120" s="44" t="str">
        <f>IF(OR(calc[[#This Row],[C1Outcome]]="nd",calc[[#This Row],[C3Outcome]]="nd",calc[[#This Row],[C5Outcome]]="nd"),"",calc[[#This Row],[PROFILE_pre]])</f>
        <v>Profile4</v>
      </c>
      <c r="Z120" s="62">
        <f>SUMIFS(DataGHGFAO[LULUCF_MtCO2e],DataGHGFAO[ISO3],calc[[#This Row],[ISO3]])</f>
        <v>-2.9837323000000002</v>
      </c>
      <c r="AA120" s="62">
        <f>SUMIFS(DataGHGFAO[Crop_MtCO2e],DataGHGFAO[ISO3],calc[[#This Row],[ISO3]])</f>
        <v>6.857835399999999</v>
      </c>
      <c r="AB120" s="62">
        <f>SUMIFS(DataGHGFAO[Livestock_MtCO2e],DataGHGFAO[ISO3],calc[[#This Row],[ISO3]])</f>
        <v>22.349823300000001</v>
      </c>
      <c r="AC120" s="62">
        <f>SUMIFS(DataGHGFAO[AFOLU_MtCO2e],DataGHGFAO[ISO3],calc[[#This Row],[ISO3]])</f>
        <v>26.2239264</v>
      </c>
    </row>
    <row r="121" spans="1:29">
      <c r="A121" t="s">
        <v>351</v>
      </c>
      <c r="B121" t="s">
        <v>352</v>
      </c>
      <c r="C121" t="str">
        <f>INDEX(SelectionMethod[],MATCH("x",SelectionMethod[Selection],0),2)</f>
        <v>FABLEBrief</v>
      </c>
      <c r="D121" t="str">
        <f>IF(calc[[#This Row],[Method]]="FABLEBrief",INDEX(Method_FABLEBrief[],MATCH("Totalkcal",Method_FABLEBrief[Criteria],0),3),IF(calc[[#This Row],[Method]]="Test",INDEX(Method_Test[],MATCH("Totalkcal",Method_Test[Criteria],0),3),""))</f>
        <v>FAO</v>
      </c>
      <c r="E121">
        <f>IF(calc[[#This Row],[Method]]="FABLEBrief",INDEX(Method_FABLEBrief[],MATCH("Totalkcal",Method_FABLEBrief[Criteria],0),2),IF(calc[[#This Row],[Method]]="Test",INDEX(Method_Test[],MATCH("Totalkcal",Method_Test[Criteria],0),2),""))</f>
        <v>3000</v>
      </c>
      <c r="F121">
        <f>IF(calc[[#This Row],[C1Source]]="FAO",SUMIFS(DataFoodConso[Total Kcal],DataFoodConso[ISO3],calc[[#This Row],[ISO3]]),"")</f>
        <v>2205</v>
      </c>
      <c r="G121" t="str">
        <f>IF(calc[[#This Row],[C1Value]]&gt;0,IF(calc[[#This Row],[C1Value]]&lt;=calc[[#This Row],[C1Threshold]],"No","Yes"),"nd")</f>
        <v>No</v>
      </c>
      <c r="H121" t="str">
        <f>IF(calc[[#This Row],[Method]]="FABLEBrief",INDEX(Method_FABLEBrief[],MATCH("RedMeatkcal",Method_FABLEBrief[Criteria],0),3),IF(calc[[#This Row],[Method]]="Test",INDEX(Method_Test[],MATCH("RedMeatkcal",Method_Test[Criteria],0),3),""))</f>
        <v>FAO</v>
      </c>
      <c r="I121">
        <f>IF(calc[[#This Row],[Method]]="FABLEBrief",INDEX(Method_FABLEBrief[],MATCH("RedMeatkcal",Method_FABLEBrief[Criteria],0),2),IF(calc[[#This Row],[Method]]="Test",INDEX(Method_Test[],MATCH("RedMeatkcal",Method_Test[Criteria],0),2),""))</f>
        <v>60</v>
      </c>
      <c r="J121">
        <f>IF(calc[[#This Row],[C2Source]]="FAO",SUMIFS(DataFoodConso[Red Meat],DataFoodConso[ISO3],calc[[#This Row],[ISO3]]),"")</f>
        <v>60</v>
      </c>
      <c r="K121" t="str">
        <f>IF(AND(calc[[#This Row],[C2Value]]&gt;0,calc[[#This Row],[C2Value]]&lt;=calc[[#This Row],[C2Threshold]]),"No","Yes")</f>
        <v>No</v>
      </c>
      <c r="L121" t="str">
        <f>IF(calc[[#This Row],[Method]]="FABLEBrief",INDEX(Method_FABLEBrief[],MATCH("LandRemovalPotential",Method_FABLEBrief[Criteria],0),3),IF(calc[[#This Row],[Method]]="Test",INDEX(Method_Test[],MATCH("LandRemovalPotential",Method_Test[Criteria],0),3),""))</f>
        <v>RoeNoAgri</v>
      </c>
      <c r="M121" s="3">
        <f>IF(calc[[#This Row],[Method]]="FABLEBrief",INDEX(Method_FABLEBrief[],MATCH("LandRemovalPotential",Method_FABLEBrief[Criteria],0),2),IF(calc[[#This Row],[Method]]="Test",INDEX(Method_Test[],MATCH("LandRemovalPotential",Method_Test[Criteria],0),2),""))</f>
        <v>0.19550000000000001</v>
      </c>
      <c r="N121" s="3">
        <f>IF(AND(calc[[#This Row],[C3Source]]="RoeNoAgri",calc[[#This Row],[C4Source]]="FAO"),SUMIFS(DataShLandRemPot[FAOSh_noagri],DataShLandRemPot[ISO3],calc[[#This Row],[ISO3]]),IF(AND(calc[[#This Row],[C3Source]]="RoeAgri",calc[[#This Row],[C4Source]]="FAO"),SUMIFS(DataShLandRemPot[FAOSh_withagri],DataShLandRemPot[ISO3],calc[[#This Row],[ISO3]]),IF(AND(calc[[#This Row],[C3Source]]="RoeNoAgri",calc[[#This Row],[C4Source]]="GHGI"),SUMIFS(DataShLandRemPot[GHGISh_noagri],DataShLandRemPot[ISO3],calc[[#This Row],[ISO3]]),IF(AND(calc[[#This Row],[C3Source]]="RoeAgri",calc[[#This Row],[C4Source]]="GHGI"),SUMIFS(DataShLandRemPot[GHGISh_wagri],DataShLandRemPot[ISO3],calc[[#This Row],[ISO3]]),""))))</f>
        <v>0.59484228580207232</v>
      </c>
      <c r="O121" t="str">
        <f>IF(calc[[#This Row],[C3Value]]&lt;&gt;0,IF(calc[[#This Row],[C3Value]]&gt;=calc[[#This Row],[C3Threshold]],"Yes","No"),"nd")</f>
        <v>Yes</v>
      </c>
      <c r="P121" t="str">
        <f>IF(calc[[#This Row],[Method]]="FABLEBrief",INDEX(Method_FABLEBrief[],MATCH("LULUCFnegative",Method_FABLEBrief[Criteria],0),3),IF(calc[[#This Row],[Method]]="Test",INDEX(Method_Test[],MATCH("LULUCFnegative",Method_Test[Criteria],0),3),""))</f>
        <v>FAO</v>
      </c>
      <c r="Q121" s="25">
        <f>IF(calc[[#This Row],[Method]]="FABLEBrief",INDEX(Method_FABLEBrief[],MATCH("LULUCFnegative",Method_FABLEBrief[Criteria],0),2),IF(calc[[#This Row],[Method]]="Test",INDEX(Method_Test[],MATCH("LULUCFnegative",Method_Test[Criteria],0),2),""))</f>
        <v>0</v>
      </c>
      <c r="R121" s="29">
        <f>IF(calc[[#This Row],[C4Source]]="FAO",SUMIFS(DataGHGFAO[LULUCF_MtCO2e],DataGHGFAO[ISO3],calc[[#This Row],[ISO3]]),IF(calc[[#This Row],[C4Source]]="GHGI",SUMIFS(DataGHGI[MtCO2e],DataGHGI[Sector],"Land-Use Change and Forestry",DataGHGI[ISO3],calc[[#This Row],[ISO3]]),""))</f>
        <v>-7.6151952999999999</v>
      </c>
      <c r="S121" t="str">
        <f>IF(calc[[#This Row],[C4Value]]&lt;&gt;0,IF(calc[[#This Row],[C4Value]]&lt;calc[[#This Row],[C4Threshold]],"Yes","No"),"nd")</f>
        <v>Yes</v>
      </c>
      <c r="T121" t="str">
        <f>IF(calc[[#This Row],[Method]]="FABLEBrief",INDEX(Method_FABLEBrief[],MATCH("AFOLU",Method_FABLEBrief[Criteria],0),3),IF(calc[[#This Row],[Method]]="Test",INDEX(Method_Test[],MATCH("AFOLU",Method_Test[Criteria],0),3),""))</f>
        <v>FAO</v>
      </c>
      <c r="U121" s="25">
        <f>IF(calc[[#This Row],[Method]]="FABLEBrief",INDEX(Method_FABLEBrief[],MATCH("AFOLU",Method_FABLEBrief[Criteria],0),2),IF(calc[[#This Row],[Method]]="Test",INDEX(Method_Test[],MATCH("AFOLU",Method_Test[Criteria],0),2),""))</f>
        <v>0</v>
      </c>
      <c r="V121" s="25">
        <f>IF(calc[[#This Row],[C5Source]]="FAO",SUMIFS(DataGHGFAO[AFOLU_MtCO2e],DataGHGFAO[ISO3],calc[[#This Row],[ISO3]]),IF(calc[[#This Row],[C5Source]]="GHGI",SUMIFS(DataGHGI[MtCO2e],DataGHGI[Sector],"Land-Use Change and Forestry",DataGHGI[ISO3],calc[[#This Row],[ISO3]])+SUMIFS(DataGHGI[MtCO2e],DataGHGI[Sector],"Agriculture",DataGHGI[ISO3],calc[[#This Row],[ISO3]]),""))</f>
        <v>45.297425199999999</v>
      </c>
      <c r="W121" t="str">
        <f>IF(calc[[#This Row],[C5Value]]&lt;&gt;0,IF(calc[[#This Row],[C5Value]]&lt;calc[[#This Row],[C5Threshold]],"No","Yes"),"nd")</f>
        <v>Yes</v>
      </c>
      <c r="X121" s="60" t="str">
        <f>IF(AND(calc[[#This Row],[C1Outcome]]="NO",calc[[#This Row],[C2Outcome]]="NO"),IF(calc[[#This Row],[C3Outcome]]="YES","Profile5","Profile6"),IF(calc[[#This Row],[C3Outcome]]="No","Profile4",IF(calc[[#This Row],[C4Outcome]]="YES",IF(calc[[#This Row],[C5Outcome]]="YES","Profile1","Profile2"),"Profile3")))</f>
        <v>Profile5</v>
      </c>
      <c r="Y121" s="44" t="str">
        <f>IF(OR(calc[[#This Row],[C1Outcome]]="nd",calc[[#This Row],[C3Outcome]]="nd",calc[[#This Row],[C5Outcome]]="nd"),"",calc[[#This Row],[PROFILE_pre]])</f>
        <v>Profile5</v>
      </c>
      <c r="Z121" s="62">
        <f>SUMIFS(DataGHGFAO[LULUCF_MtCO2e],DataGHGFAO[ISO3],calc[[#This Row],[ISO3]])</f>
        <v>-7.6151952999999999</v>
      </c>
      <c r="AA121" s="62">
        <f>SUMIFS(DataGHGFAO[Crop_MtCO2e],DataGHGFAO[ISO3],calc[[#This Row],[ISO3]])</f>
        <v>1.2163922000000014</v>
      </c>
      <c r="AB121" s="62">
        <f>SUMIFS(DataGHGFAO[Livestock_MtCO2e],DataGHGFAO[ISO3],calc[[#This Row],[ISO3]])</f>
        <v>51.696228299999994</v>
      </c>
      <c r="AC121" s="62">
        <f>SUMIFS(DataGHGFAO[AFOLU_MtCO2e],DataGHGFAO[ISO3],calc[[#This Row],[ISO3]])</f>
        <v>45.297425199999999</v>
      </c>
    </row>
    <row r="122" spans="1:29">
      <c r="A122" t="s">
        <v>447</v>
      </c>
      <c r="B122" t="s">
        <v>448</v>
      </c>
      <c r="C122" t="str">
        <f>INDEX(SelectionMethod[],MATCH("x",SelectionMethod[Selection],0),2)</f>
        <v>FABLEBrief</v>
      </c>
      <c r="D122" t="str">
        <f>IF(calc[[#This Row],[Method]]="FABLEBrief",INDEX(Method_FABLEBrief[],MATCH("Totalkcal",Method_FABLEBrief[Criteria],0),3),IF(calc[[#This Row],[Method]]="Test",INDEX(Method_Test[],MATCH("Totalkcal",Method_Test[Criteria],0),3),""))</f>
        <v>FAO</v>
      </c>
      <c r="E122">
        <f>IF(calc[[#This Row],[Method]]="FABLEBrief",INDEX(Method_FABLEBrief[],MATCH("Totalkcal",Method_FABLEBrief[Criteria],0),2),IF(calc[[#This Row],[Method]]="Test",INDEX(Method_Test[],MATCH("Totalkcal",Method_Test[Criteria],0),2),""))</f>
        <v>3000</v>
      </c>
      <c r="F122">
        <f>IF(calc[[#This Row],[C1Source]]="FAO",SUMIFS(DataFoodConso[Total Kcal],DataFoodConso[ISO3],calc[[#This Row],[ISO3]]),"")</f>
        <v>3071</v>
      </c>
      <c r="G122" t="str">
        <f>IF(calc[[#This Row],[C1Value]]&gt;0,IF(calc[[#This Row],[C1Value]]&lt;=calc[[#This Row],[C1Threshold]],"No","Yes"),"nd")</f>
        <v>Yes</v>
      </c>
      <c r="H122" t="str">
        <f>IF(calc[[#This Row],[Method]]="FABLEBrief",INDEX(Method_FABLEBrief[],MATCH("RedMeatkcal",Method_FABLEBrief[Criteria],0),3),IF(calc[[#This Row],[Method]]="Test",INDEX(Method_Test[],MATCH("RedMeatkcal",Method_Test[Criteria],0),3),""))</f>
        <v>FAO</v>
      </c>
      <c r="I122">
        <f>IF(calc[[#This Row],[Method]]="FABLEBrief",INDEX(Method_FABLEBrief[],MATCH("RedMeatkcal",Method_FABLEBrief[Criteria],0),2),IF(calc[[#This Row],[Method]]="Test",INDEX(Method_Test[],MATCH("RedMeatkcal",Method_Test[Criteria],0),2),""))</f>
        <v>60</v>
      </c>
      <c r="J122">
        <f>IF(calc[[#This Row],[C2Source]]="FAO",SUMIFS(DataFoodConso[Red Meat],DataFoodConso[ISO3],calc[[#This Row],[ISO3]]),"")</f>
        <v>106</v>
      </c>
      <c r="K122" t="str">
        <f>IF(AND(calc[[#This Row],[C2Value]]&gt;0,calc[[#This Row],[C2Value]]&lt;=calc[[#This Row],[C2Threshold]]),"No","Yes")</f>
        <v>Yes</v>
      </c>
      <c r="L122" t="str">
        <f>IF(calc[[#This Row],[Method]]="FABLEBrief",INDEX(Method_FABLEBrief[],MATCH("LandRemovalPotential",Method_FABLEBrief[Criteria],0),3),IF(calc[[#This Row],[Method]]="Test",INDEX(Method_Test[],MATCH("LandRemovalPotential",Method_Test[Criteria],0),3),""))</f>
        <v>RoeNoAgri</v>
      </c>
      <c r="M122" s="3">
        <f>IF(calc[[#This Row],[Method]]="FABLEBrief",INDEX(Method_FABLEBrief[],MATCH("LandRemovalPotential",Method_FABLEBrief[Criteria],0),2),IF(calc[[#This Row],[Method]]="Test",INDEX(Method_Test[],MATCH("LandRemovalPotential",Method_Test[Criteria],0),2),""))</f>
        <v>0.19550000000000001</v>
      </c>
      <c r="N122" s="3">
        <f>IF(AND(calc[[#This Row],[C3Source]]="RoeNoAgri",calc[[#This Row],[C4Source]]="FAO"),SUMIFS(DataShLandRemPot[FAOSh_noagri],DataShLandRemPot[ISO3],calc[[#This Row],[ISO3]]),IF(AND(calc[[#This Row],[C3Source]]="RoeAgri",calc[[#This Row],[C4Source]]="FAO"),SUMIFS(DataShLandRemPot[FAOSh_withagri],DataShLandRemPot[ISO3],calc[[#This Row],[ISO3]]),IF(AND(calc[[#This Row],[C3Source]]="RoeNoAgri",calc[[#This Row],[C4Source]]="GHGI"),SUMIFS(DataShLandRemPot[GHGISh_noagri],DataShLandRemPot[ISO3],calc[[#This Row],[ISO3]]),IF(AND(calc[[#This Row],[C3Source]]="RoeAgri",calc[[#This Row],[C4Source]]="GHGI"),SUMIFS(DataShLandRemPot[GHGISh_wagri],DataShLandRemPot[ISO3],calc[[#This Row],[ISO3]]),""))))</f>
        <v>3.337931067144323E-2</v>
      </c>
      <c r="O122" t="str">
        <f>IF(calc[[#This Row],[C3Value]]&lt;&gt;0,IF(calc[[#This Row],[C3Value]]&gt;=calc[[#This Row],[C3Threshold]],"Yes","No"),"nd")</f>
        <v>No</v>
      </c>
      <c r="P122" t="str">
        <f>IF(calc[[#This Row],[Method]]="FABLEBrief",INDEX(Method_FABLEBrief[],MATCH("LULUCFnegative",Method_FABLEBrief[Criteria],0),3),IF(calc[[#This Row],[Method]]="Test",INDEX(Method_Test[],MATCH("LULUCFnegative",Method_Test[Criteria],0),3),""))</f>
        <v>FAO</v>
      </c>
      <c r="Q122" s="25">
        <f>IF(calc[[#This Row],[Method]]="FABLEBrief",INDEX(Method_FABLEBrief[],MATCH("LULUCFnegative",Method_FABLEBrief[Criteria],0),2),IF(calc[[#This Row],[Method]]="Test",INDEX(Method_Test[],MATCH("LULUCFnegative",Method_Test[Criteria],0),2),""))</f>
        <v>0</v>
      </c>
      <c r="R122" s="29">
        <f>IF(calc[[#This Row],[C4Source]]="FAO",SUMIFS(DataGHGFAO[LULUCF_MtCO2e],DataGHGFAO[ISO3],calc[[#This Row],[ISO3]]),IF(calc[[#This Row],[C4Source]]="GHGI",SUMIFS(DataGHGI[MtCO2e],DataGHGI[Sector],"Land-Use Change and Forestry",DataGHGI[ISO3],calc[[#This Row],[ISO3]]),""))</f>
        <v>0</v>
      </c>
      <c r="S122" t="str">
        <f>IF(calc[[#This Row],[C4Value]]&lt;&gt;0,IF(calc[[#This Row],[C4Value]]&lt;calc[[#This Row],[C4Threshold]],"Yes","No"),"nd")</f>
        <v>nd</v>
      </c>
      <c r="T122" t="str">
        <f>IF(calc[[#This Row],[Method]]="FABLEBrief",INDEX(Method_FABLEBrief[],MATCH("AFOLU",Method_FABLEBrief[Criteria],0),3),IF(calc[[#This Row],[Method]]="Test",INDEX(Method_Test[],MATCH("AFOLU",Method_Test[Criteria],0),3),""))</f>
        <v>FAO</v>
      </c>
      <c r="U122" s="25">
        <f>IF(calc[[#This Row],[Method]]="FABLEBrief",INDEX(Method_FABLEBrief[],MATCH("AFOLU",Method_FABLEBrief[Criteria],0),2),IF(calc[[#This Row],[Method]]="Test",INDEX(Method_Test[],MATCH("AFOLU",Method_Test[Criteria],0),2),""))</f>
        <v>0</v>
      </c>
      <c r="V122" s="25">
        <f>IF(calc[[#This Row],[C5Source]]="FAO",SUMIFS(DataGHGFAO[AFOLU_MtCO2e],DataGHGFAO[ISO3],calc[[#This Row],[ISO3]]),IF(calc[[#This Row],[C5Source]]="GHGI",SUMIFS(DataGHGI[MtCO2e],DataGHGI[Sector],"Land-Use Change and Forestry",DataGHGI[ISO3],calc[[#This Row],[ISO3]])+SUMIFS(DataGHGI[MtCO2e],DataGHGI[Sector],"Agriculture",DataGHGI[ISO3],calc[[#This Row],[ISO3]]),""))</f>
        <v>9.6340999999999996E-3</v>
      </c>
      <c r="W122" t="str">
        <f>IF(calc[[#This Row],[C5Value]]&lt;&gt;0,IF(calc[[#This Row],[C5Value]]&lt;calc[[#This Row],[C5Threshold]],"No","Yes"),"nd")</f>
        <v>Yes</v>
      </c>
      <c r="X122" s="60" t="str">
        <f>IF(AND(calc[[#This Row],[C1Outcome]]="NO",calc[[#This Row],[C2Outcome]]="NO"),IF(calc[[#This Row],[C3Outcome]]="YES","Profile5","Profile6"),IF(calc[[#This Row],[C3Outcome]]="No","Profile4",IF(calc[[#This Row],[C4Outcome]]="YES",IF(calc[[#This Row],[C5Outcome]]="YES","Profile1","Profile2"),"Profile3")))</f>
        <v>Profile4</v>
      </c>
      <c r="Y122" s="44" t="str">
        <f>IF(OR(calc[[#This Row],[C1Outcome]]="nd",calc[[#This Row],[C3Outcome]]="nd",calc[[#This Row],[C5Outcome]]="nd"),"",calc[[#This Row],[PROFILE_pre]])</f>
        <v>Profile4</v>
      </c>
      <c r="Z122" s="62">
        <f>SUMIFS(DataGHGFAO[LULUCF_MtCO2e],DataGHGFAO[ISO3],calc[[#This Row],[ISO3]])</f>
        <v>0</v>
      </c>
      <c r="AA122" s="62">
        <f>SUMIFS(DataGHGFAO[Crop_MtCO2e],DataGHGFAO[ISO3],calc[[#This Row],[ISO3]])</f>
        <v>0</v>
      </c>
      <c r="AB122" s="62">
        <f>SUMIFS(DataGHGFAO[Livestock_MtCO2e],DataGHGFAO[ISO3],calc[[#This Row],[ISO3]])</f>
        <v>9.6340999999999996E-3</v>
      </c>
      <c r="AC122" s="62">
        <f>SUMIFS(DataGHGFAO[AFOLU_MtCO2e],DataGHGFAO[ISO3],calc[[#This Row],[ISO3]])</f>
        <v>9.6340999999999996E-3</v>
      </c>
    </row>
    <row r="123" spans="1:29">
      <c r="A123" t="s">
        <v>101</v>
      </c>
      <c r="B123" t="s">
        <v>541</v>
      </c>
      <c r="C123" t="str">
        <f>INDEX(SelectionMethod[],MATCH("x",SelectionMethod[Selection],0),2)</f>
        <v>FABLEBrief</v>
      </c>
      <c r="D123" t="str">
        <f>IF(calc[[#This Row],[Method]]="FABLEBrief",INDEX(Method_FABLEBrief[],MATCH("Totalkcal",Method_FABLEBrief[Criteria],0),3),IF(calc[[#This Row],[Method]]="Test",INDEX(Method_Test[],MATCH("Totalkcal",Method_Test[Criteria],0),3),""))</f>
        <v>FAO</v>
      </c>
      <c r="E123">
        <f>IF(calc[[#This Row],[Method]]="FABLEBrief",INDEX(Method_FABLEBrief[],MATCH("Totalkcal",Method_FABLEBrief[Criteria],0),2),IF(calc[[#This Row],[Method]]="Test",INDEX(Method_Test[],MATCH("Totalkcal",Method_Test[Criteria],0),2),""))</f>
        <v>3000</v>
      </c>
      <c r="F123">
        <f>IF(calc[[#This Row],[C1Source]]="FAO",SUMIFS(DataFoodConso[Total Kcal],DataFoodConso[ISO3],calc[[#This Row],[ISO3]]),"")</f>
        <v>3453</v>
      </c>
      <c r="G123" t="str">
        <f>IF(calc[[#This Row],[C1Value]]&gt;0,IF(calc[[#This Row],[C1Value]]&lt;=calc[[#This Row],[C1Threshold]],"No","Yes"),"nd")</f>
        <v>Yes</v>
      </c>
      <c r="H123" t="str">
        <f>IF(calc[[#This Row],[Method]]="FABLEBrief",INDEX(Method_FABLEBrief[],MATCH("RedMeatkcal",Method_FABLEBrief[Criteria],0),3),IF(calc[[#This Row],[Method]]="Test",INDEX(Method_Test[],MATCH("RedMeatkcal",Method_Test[Criteria],0),3),""))</f>
        <v>FAO</v>
      </c>
      <c r="I123">
        <f>IF(calc[[#This Row],[Method]]="FABLEBrief",INDEX(Method_FABLEBrief[],MATCH("RedMeatkcal",Method_FABLEBrief[Criteria],0),2),IF(calc[[#This Row],[Method]]="Test",INDEX(Method_Test[],MATCH("RedMeatkcal",Method_Test[Criteria],0),2),""))</f>
        <v>60</v>
      </c>
      <c r="J123">
        <f>IF(calc[[#This Row],[C2Source]]="FAO",SUMIFS(DataFoodConso[Red Meat],DataFoodConso[ISO3],calc[[#This Row],[ISO3]]),"")</f>
        <v>266</v>
      </c>
      <c r="K123" t="str">
        <f>IF(AND(calc[[#This Row],[C2Value]]&gt;0,calc[[#This Row],[C2Value]]&lt;=calc[[#This Row],[C2Threshold]]),"No","Yes")</f>
        <v>Yes</v>
      </c>
      <c r="L123" t="str">
        <f>IF(calc[[#This Row],[Method]]="FABLEBrief",INDEX(Method_FABLEBrief[],MATCH("LandRemovalPotential",Method_FABLEBrief[Criteria],0),3),IF(calc[[#This Row],[Method]]="Test",INDEX(Method_Test[],MATCH("LandRemovalPotential",Method_Test[Criteria],0),3),""))</f>
        <v>RoeNoAgri</v>
      </c>
      <c r="M123" s="3">
        <f>IF(calc[[#This Row],[Method]]="FABLEBrief",INDEX(Method_FABLEBrief[],MATCH("LandRemovalPotential",Method_FABLEBrief[Criteria],0),2),IF(calc[[#This Row],[Method]]="Test",INDEX(Method_Test[],MATCH("LandRemovalPotential",Method_Test[Criteria],0),2),""))</f>
        <v>0.19550000000000001</v>
      </c>
      <c r="N123" s="3">
        <f>IF(AND(calc[[#This Row],[C3Source]]="RoeNoAgri",calc[[#This Row],[C4Source]]="FAO"),SUMIFS(DataShLandRemPot[FAOSh_noagri],DataShLandRemPot[ISO3],calc[[#This Row],[ISO3]]),IF(AND(calc[[#This Row],[C3Source]]="RoeAgri",calc[[#This Row],[C4Source]]="FAO"),SUMIFS(DataShLandRemPot[FAOSh_withagri],DataShLandRemPot[ISO3],calc[[#This Row],[ISO3]]),IF(AND(calc[[#This Row],[C3Source]]="RoeNoAgri",calc[[#This Row],[C4Source]]="GHGI"),SUMIFS(DataShLandRemPot[GHGISh_noagri],DataShLandRemPot[ISO3],calc[[#This Row],[ISO3]]),IF(AND(calc[[#This Row],[C3Source]]="RoeAgri",calc[[#This Row],[C4Source]]="GHGI"),SUMIFS(DataShLandRemPot[GHGISh_wagri],DataShLandRemPot[ISO3],calc[[#This Row],[ISO3]]),""))))</f>
        <v>0.11821390003727206</v>
      </c>
      <c r="O123" t="str">
        <f>IF(calc[[#This Row],[C3Value]]&lt;&gt;0,IF(calc[[#This Row],[C3Value]]&gt;=calc[[#This Row],[C3Threshold]],"Yes","No"),"nd")</f>
        <v>No</v>
      </c>
      <c r="P123" t="str">
        <f>IF(calc[[#This Row],[Method]]="FABLEBrief",INDEX(Method_FABLEBrief[],MATCH("LULUCFnegative",Method_FABLEBrief[Criteria],0),3),IF(calc[[#This Row],[Method]]="Test",INDEX(Method_Test[],MATCH("LULUCFnegative",Method_Test[Criteria],0),3),""))</f>
        <v>FAO</v>
      </c>
      <c r="Q123" s="25">
        <f>IF(calc[[#This Row],[Method]]="FABLEBrief",INDEX(Method_FABLEBrief[],MATCH("LULUCFnegative",Method_FABLEBrief[Criteria],0),2),IF(calc[[#This Row],[Method]]="Test",INDEX(Method_Test[],MATCH("LULUCFnegative",Method_Test[Criteria],0),2),""))</f>
        <v>0</v>
      </c>
      <c r="R123" s="29">
        <f>IF(calc[[#This Row],[C4Source]]="FAO",SUMIFS(DataGHGFAO[LULUCF_MtCO2e],DataGHGFAO[ISO3],calc[[#This Row],[ISO3]]),IF(calc[[#This Row],[C4Source]]="GHGI",SUMIFS(DataGHGI[MtCO2e],DataGHGI[Sector],"Land-Use Change and Forestry",DataGHGI[ISO3],calc[[#This Row],[ISO3]]),""))</f>
        <v>3.3444509999999998</v>
      </c>
      <c r="S123" t="str">
        <f>IF(calc[[#This Row],[C4Value]]&lt;&gt;0,IF(calc[[#This Row],[C4Value]]&lt;calc[[#This Row],[C4Threshold]],"Yes","No"),"nd")</f>
        <v>No</v>
      </c>
      <c r="T123" t="str">
        <f>IF(calc[[#This Row],[Method]]="FABLEBrief",INDEX(Method_FABLEBrief[],MATCH("AFOLU",Method_FABLEBrief[Criteria],0),3),IF(calc[[#This Row],[Method]]="Test",INDEX(Method_Test[],MATCH("AFOLU",Method_Test[Criteria],0),3),""))</f>
        <v>FAO</v>
      </c>
      <c r="U123" s="25">
        <f>IF(calc[[#This Row],[Method]]="FABLEBrief",INDEX(Method_FABLEBrief[],MATCH("AFOLU",Method_FABLEBrief[Criteria],0),2),IF(calc[[#This Row],[Method]]="Test",INDEX(Method_Test[],MATCH("AFOLU",Method_Test[Criteria],0),2),""))</f>
        <v>0</v>
      </c>
      <c r="V123" s="25">
        <f>IF(calc[[#This Row],[C5Source]]="FAO",SUMIFS(DataGHGFAO[AFOLU_MtCO2e],DataGHGFAO[ISO3],calc[[#This Row],[ISO3]]),IF(calc[[#This Row],[C5Source]]="GHGI",SUMIFS(DataGHGI[MtCO2e],DataGHGI[Sector],"Land-Use Change and Forestry",DataGHGI[ISO3],calc[[#This Row],[ISO3]])+SUMIFS(DataGHGI[MtCO2e],DataGHGI[Sector],"Agriculture",DataGHGI[ISO3],calc[[#This Row],[ISO3]]),""))</f>
        <v>8.5584117000000006</v>
      </c>
      <c r="W123" t="str">
        <f>IF(calc[[#This Row],[C5Value]]&lt;&gt;0,IF(calc[[#This Row],[C5Value]]&lt;calc[[#This Row],[C5Threshold]],"No","Yes"),"nd")</f>
        <v>Yes</v>
      </c>
      <c r="X123" s="60" t="str">
        <f>IF(AND(calc[[#This Row],[C1Outcome]]="NO",calc[[#This Row],[C2Outcome]]="NO"),IF(calc[[#This Row],[C3Outcome]]="YES","Profile5","Profile6"),IF(calc[[#This Row],[C3Outcome]]="No","Profile4",IF(calc[[#This Row],[C4Outcome]]="YES",IF(calc[[#This Row],[C5Outcome]]="YES","Profile1","Profile2"),"Profile3")))</f>
        <v>Profile4</v>
      </c>
      <c r="Y123" s="44" t="str">
        <f>IF(OR(calc[[#This Row],[C1Outcome]]="nd",calc[[#This Row],[C3Outcome]]="nd",calc[[#This Row],[C5Outcome]]="nd"),"",calc[[#This Row],[PROFILE_pre]])</f>
        <v>Profile4</v>
      </c>
      <c r="Z123" s="62">
        <f>SUMIFS(DataGHGFAO[LULUCF_MtCO2e],DataGHGFAO[ISO3],calc[[#This Row],[ISO3]])</f>
        <v>3.3444509999999998</v>
      </c>
      <c r="AA123" s="62">
        <f>SUMIFS(DataGHGFAO[Crop_MtCO2e],DataGHGFAO[ISO3],calc[[#This Row],[ISO3]])</f>
        <v>2.7620104999999997</v>
      </c>
      <c r="AB123" s="62">
        <f>SUMIFS(DataGHGFAO[Livestock_MtCO2e],DataGHGFAO[ISO3],calc[[#This Row],[ISO3]])</f>
        <v>2.4519501999999997</v>
      </c>
      <c r="AC123" s="62">
        <f>SUMIFS(DataGHGFAO[AFOLU_MtCO2e],DataGHGFAO[ISO3],calc[[#This Row],[ISO3]])</f>
        <v>8.5584117000000006</v>
      </c>
    </row>
    <row r="124" spans="1:29">
      <c r="A124" t="s">
        <v>51</v>
      </c>
      <c r="B124" t="s">
        <v>542</v>
      </c>
      <c r="C124" t="str">
        <f>INDEX(SelectionMethod[],MATCH("x",SelectionMethod[Selection],0),2)</f>
        <v>FABLEBrief</v>
      </c>
      <c r="D124" t="str">
        <f>IF(calc[[#This Row],[Method]]="FABLEBrief",INDEX(Method_FABLEBrief[],MATCH("Totalkcal",Method_FABLEBrief[Criteria],0),3),IF(calc[[#This Row],[Method]]="Test",INDEX(Method_Test[],MATCH("Totalkcal",Method_Test[Criteria],0),3),""))</f>
        <v>FAO</v>
      </c>
      <c r="E124">
        <f>IF(calc[[#This Row],[Method]]="FABLEBrief",INDEX(Method_FABLEBrief[],MATCH("Totalkcal",Method_FABLEBrief[Criteria],0),2),IF(calc[[#This Row],[Method]]="Test",INDEX(Method_Test[],MATCH("Totalkcal",Method_Test[Criteria],0),2),""))</f>
        <v>3000</v>
      </c>
      <c r="F124">
        <f>IF(calc[[#This Row],[C1Source]]="FAO",SUMIFS(DataFoodConso[Total Kcal],DataFoodConso[ISO3],calc[[#This Row],[ISO3]]),"")</f>
        <v>2097</v>
      </c>
      <c r="G124" t="str">
        <f>IF(calc[[#This Row],[C1Value]]&gt;0,IF(calc[[#This Row],[C1Value]]&lt;=calc[[#This Row],[C1Threshold]],"No","Yes"),"nd")</f>
        <v>No</v>
      </c>
      <c r="H124" t="str">
        <f>IF(calc[[#This Row],[Method]]="FABLEBrief",INDEX(Method_FABLEBrief[],MATCH("RedMeatkcal",Method_FABLEBrief[Criteria],0),3),IF(calc[[#This Row],[Method]]="Test",INDEX(Method_Test[],MATCH("RedMeatkcal",Method_Test[Criteria],0),3),""))</f>
        <v>FAO</v>
      </c>
      <c r="I124">
        <f>IF(calc[[#This Row],[Method]]="FABLEBrief",INDEX(Method_FABLEBrief[],MATCH("RedMeatkcal",Method_FABLEBrief[Criteria],0),2),IF(calc[[#This Row],[Method]]="Test",INDEX(Method_Test[],MATCH("RedMeatkcal",Method_Test[Criteria],0),2),""))</f>
        <v>60</v>
      </c>
      <c r="J124">
        <f>IF(calc[[#This Row],[C2Source]]="FAO",SUMIFS(DataFoodConso[Red Meat],DataFoodConso[ISO3],calc[[#This Row],[ISO3]]),"")</f>
        <v>56</v>
      </c>
      <c r="K124" t="str">
        <f>IF(AND(calc[[#This Row],[C2Value]]&gt;0,calc[[#This Row],[C2Value]]&lt;=calc[[#This Row],[C2Threshold]]),"No","Yes")</f>
        <v>No</v>
      </c>
      <c r="L124" t="str">
        <f>IF(calc[[#This Row],[Method]]="FABLEBrief",INDEX(Method_FABLEBrief[],MATCH("LandRemovalPotential",Method_FABLEBrief[Criteria],0),3),IF(calc[[#This Row],[Method]]="Test",INDEX(Method_Test[],MATCH("LandRemovalPotential",Method_Test[Criteria],0),3),""))</f>
        <v>RoeNoAgri</v>
      </c>
      <c r="M124" s="3">
        <f>IF(calc[[#This Row],[Method]]="FABLEBrief",INDEX(Method_FABLEBrief[],MATCH("LandRemovalPotential",Method_FABLEBrief[Criteria],0),2),IF(calc[[#This Row],[Method]]="Test",INDEX(Method_Test[],MATCH("LandRemovalPotential",Method_Test[Criteria],0),2),""))</f>
        <v>0.19550000000000001</v>
      </c>
      <c r="N124" s="3">
        <f>IF(AND(calc[[#This Row],[C3Source]]="RoeNoAgri",calc[[#This Row],[C4Source]]="FAO"),SUMIFS(DataShLandRemPot[FAOSh_noagri],DataShLandRemPot[ISO3],calc[[#This Row],[ISO3]]),IF(AND(calc[[#This Row],[C3Source]]="RoeAgri",calc[[#This Row],[C4Source]]="FAO"),SUMIFS(DataShLandRemPot[FAOSh_withagri],DataShLandRemPot[ISO3],calc[[#This Row],[ISO3]]),IF(AND(calc[[#This Row],[C3Source]]="RoeNoAgri",calc[[#This Row],[C4Source]]="GHGI"),SUMIFS(DataShLandRemPot[GHGISh_noagri],DataShLandRemPot[ISO3],calc[[#This Row],[ISO3]]),IF(AND(calc[[#This Row],[C3Source]]="RoeAgri",calc[[#This Row],[C4Source]]="GHGI"),SUMIFS(DataShLandRemPot[GHGISh_wagri],DataShLandRemPot[ISO3],calc[[#This Row],[ISO3]]),""))))</f>
        <v>2.668402558389301E-2</v>
      </c>
      <c r="O124" t="str">
        <f>IF(calc[[#This Row],[C3Value]]&lt;&gt;0,IF(calc[[#This Row],[C3Value]]&gt;=calc[[#This Row],[C3Threshold]],"Yes","No"),"nd")</f>
        <v>No</v>
      </c>
      <c r="P124" t="str">
        <f>IF(calc[[#This Row],[Method]]="FABLEBrief",INDEX(Method_FABLEBrief[],MATCH("LULUCFnegative",Method_FABLEBrief[Criteria],0),3),IF(calc[[#This Row],[Method]]="Test",INDEX(Method_Test[],MATCH("LULUCFnegative",Method_Test[Criteria],0),3),""))</f>
        <v>FAO</v>
      </c>
      <c r="Q124" s="25">
        <f>IF(calc[[#This Row],[Method]]="FABLEBrief",INDEX(Method_FABLEBrief[],MATCH("LULUCFnegative",Method_FABLEBrief[Criteria],0),2),IF(calc[[#This Row],[Method]]="Test",INDEX(Method_Test[],MATCH("LULUCFnegative",Method_Test[Criteria],0),2),""))</f>
        <v>0</v>
      </c>
      <c r="R124" s="29">
        <f>IF(calc[[#This Row],[C4Source]]="FAO",SUMIFS(DataGHGFAO[LULUCF_MtCO2e],DataGHGFAO[ISO3],calc[[#This Row],[ISO3]]),IF(calc[[#This Row],[C4Source]]="GHGI",SUMIFS(DataGHGI[MtCO2e],DataGHGI[Sector],"Land-Use Change and Forestry",DataGHGI[ISO3],calc[[#This Row],[ISO3]]),""))</f>
        <v>-45.795603300000003</v>
      </c>
      <c r="S124" t="str">
        <f>IF(calc[[#This Row],[C4Value]]&lt;&gt;0,IF(calc[[#This Row],[C4Value]]&lt;calc[[#This Row],[C4Threshold]],"Yes","No"),"nd")</f>
        <v>Yes</v>
      </c>
      <c r="T124" t="str">
        <f>IF(calc[[#This Row],[Method]]="FABLEBrief",INDEX(Method_FABLEBrief[],MATCH("AFOLU",Method_FABLEBrief[Criteria],0),3),IF(calc[[#This Row],[Method]]="Test",INDEX(Method_Test[],MATCH("AFOLU",Method_Test[Criteria],0),3),""))</f>
        <v>FAO</v>
      </c>
      <c r="U124" s="25">
        <f>IF(calc[[#This Row],[Method]]="FABLEBrief",INDEX(Method_FABLEBrief[],MATCH("AFOLU",Method_FABLEBrief[Criteria],0),2),IF(calc[[#This Row],[Method]]="Test",INDEX(Method_Test[],MATCH("AFOLU",Method_Test[Criteria],0),2),""))</f>
        <v>0</v>
      </c>
      <c r="V124" s="25">
        <f>IF(calc[[#This Row],[C5Source]]="FAO",SUMIFS(DataGHGFAO[AFOLU_MtCO2e],DataGHGFAO[ISO3],calc[[#This Row],[ISO3]]),IF(calc[[#This Row],[C5Source]]="GHGI",SUMIFS(DataGHGI[MtCO2e],DataGHGI[Sector],"Land-Use Change and Forestry",DataGHGI[ISO3],calc[[#This Row],[ISO3]])+SUMIFS(DataGHGI[MtCO2e],DataGHGI[Sector],"Agriculture",DataGHGI[ISO3],calc[[#This Row],[ISO3]]),""))</f>
        <v>-30.952394499999997</v>
      </c>
      <c r="W124" t="str">
        <f>IF(calc[[#This Row],[C5Value]]&lt;&gt;0,IF(calc[[#This Row],[C5Value]]&lt;calc[[#This Row],[C5Threshold]],"No","Yes"),"nd")</f>
        <v>No</v>
      </c>
      <c r="X124" s="60" t="str">
        <f>IF(AND(calc[[#This Row],[C1Outcome]]="NO",calc[[#This Row],[C2Outcome]]="NO"),IF(calc[[#This Row],[C3Outcome]]="YES","Profile5","Profile6"),IF(calc[[#This Row],[C3Outcome]]="No","Profile4",IF(calc[[#This Row],[C4Outcome]]="YES",IF(calc[[#This Row],[C5Outcome]]="YES","Profile1","Profile2"),"Profile3")))</f>
        <v>Profile6</v>
      </c>
      <c r="Y124" s="44" t="str">
        <f>IF(OR(calc[[#This Row],[C1Outcome]]="nd",calc[[#This Row],[C3Outcome]]="nd",calc[[#This Row],[C5Outcome]]="nd"),"",calc[[#This Row],[PROFILE_pre]])</f>
        <v>Profile6</v>
      </c>
      <c r="Z124" s="62">
        <f>SUMIFS(DataGHGFAO[LULUCF_MtCO2e],DataGHGFAO[ISO3],calc[[#This Row],[ISO3]])</f>
        <v>-45.795603300000003</v>
      </c>
      <c r="AA124" s="62">
        <f>SUMIFS(DataGHGFAO[Crop_MtCO2e],DataGHGFAO[ISO3],calc[[#This Row],[ISO3]])</f>
        <v>5.8058163000000018</v>
      </c>
      <c r="AB124" s="62">
        <f>SUMIFS(DataGHGFAO[Livestock_MtCO2e],DataGHGFAO[ISO3],calc[[#This Row],[ISO3]])</f>
        <v>9.0373924999999993</v>
      </c>
      <c r="AC124" s="62">
        <f>SUMIFS(DataGHGFAO[AFOLU_MtCO2e],DataGHGFAO[ISO3],calc[[#This Row],[ISO3]])</f>
        <v>-30.952394499999997</v>
      </c>
    </row>
    <row r="125" spans="1:29">
      <c r="A125" t="s">
        <v>449</v>
      </c>
      <c r="B125" t="s">
        <v>450</v>
      </c>
      <c r="C125" t="str">
        <f>INDEX(SelectionMethod[],MATCH("x",SelectionMethod[Selection],0),2)</f>
        <v>FABLEBrief</v>
      </c>
      <c r="D125" t="str">
        <f>IF(calc[[#This Row],[Method]]="FABLEBrief",INDEX(Method_FABLEBrief[],MATCH("Totalkcal",Method_FABLEBrief[Criteria],0),3),IF(calc[[#This Row],[Method]]="Test",INDEX(Method_Test[],MATCH("Totalkcal",Method_Test[Criteria],0),3),""))</f>
        <v>FAO</v>
      </c>
      <c r="E125">
        <f>IF(calc[[#This Row],[Method]]="FABLEBrief",INDEX(Method_FABLEBrief[],MATCH("Totalkcal",Method_FABLEBrief[Criteria],0),2),IF(calc[[#This Row],[Method]]="Test",INDEX(Method_Test[],MATCH("Totalkcal",Method_Test[Criteria],0),2),""))</f>
        <v>3000</v>
      </c>
      <c r="F125">
        <f>IF(calc[[#This Row],[C1Source]]="FAO",SUMIFS(DataFoodConso[Total Kcal],DataFoodConso[ISO3],calc[[#This Row],[ISO3]]),"")</f>
        <v>3449</v>
      </c>
      <c r="G125" t="str">
        <f>IF(calc[[#This Row],[C1Value]]&gt;0,IF(calc[[#This Row],[C1Value]]&lt;=calc[[#This Row],[C1Threshold]],"No","Yes"),"nd")</f>
        <v>Yes</v>
      </c>
      <c r="H125" t="str">
        <f>IF(calc[[#This Row],[Method]]="FABLEBrief",INDEX(Method_FABLEBrief[],MATCH("RedMeatkcal",Method_FABLEBrief[Criteria],0),3),IF(calc[[#This Row],[Method]]="Test",INDEX(Method_Test[],MATCH("RedMeatkcal",Method_Test[Criteria],0),3),""))</f>
        <v>FAO</v>
      </c>
      <c r="I125">
        <f>IF(calc[[#This Row],[Method]]="FABLEBrief",INDEX(Method_FABLEBrief[],MATCH("RedMeatkcal",Method_FABLEBrief[Criteria],0),2),IF(calc[[#This Row],[Method]]="Test",INDEX(Method_Test[],MATCH("RedMeatkcal",Method_Test[Criteria],0),2),""))</f>
        <v>60</v>
      </c>
      <c r="J125">
        <f>IF(calc[[#This Row],[C2Source]]="FAO",SUMIFS(DataFoodConso[Red Meat],DataFoodConso[ISO3],calc[[#This Row],[ISO3]]),"")</f>
        <v>130</v>
      </c>
      <c r="K125" s="41" t="str">
        <f>IF(AND(calc[[#This Row],[C2Value]]&gt;0,calc[[#This Row],[C2Value]]&lt;=calc[[#This Row],[C2Threshold]]),"No","Yes")</f>
        <v>Yes</v>
      </c>
      <c r="L125" t="str">
        <f>IF(calc[[#This Row],[Method]]="FABLEBrief",INDEX(Method_FABLEBrief[],MATCH("LandRemovalPotential",Method_FABLEBrief[Criteria],0),3),IF(calc[[#This Row],[Method]]="Test",INDEX(Method_Test[],MATCH("LandRemovalPotential",Method_Test[Criteria],0),3),""))</f>
        <v>RoeNoAgri</v>
      </c>
      <c r="M125" s="3">
        <f>IF(calc[[#This Row],[Method]]="FABLEBrief",INDEX(Method_FABLEBrief[],MATCH("LandRemovalPotential",Method_FABLEBrief[Criteria],0),2),IF(calc[[#This Row],[Method]]="Test",INDEX(Method_Test[],MATCH("LandRemovalPotential",Method_Test[Criteria],0),2),""))</f>
        <v>0.19550000000000001</v>
      </c>
      <c r="N125" s="3">
        <f>IF(AND(calc[[#This Row],[C3Source]]="RoeNoAgri",calc[[#This Row],[C4Source]]="FAO"),SUMIFS(DataShLandRemPot[FAOSh_noagri],DataShLandRemPot[ISO3],calc[[#This Row],[ISO3]]),IF(AND(calc[[#This Row],[C3Source]]="RoeAgri",calc[[#This Row],[C4Source]]="FAO"),SUMIFS(DataShLandRemPot[FAOSh_withagri],DataShLandRemPot[ISO3],calc[[#This Row],[ISO3]]),IF(AND(calc[[#This Row],[C3Source]]="RoeNoAgri",calc[[#This Row],[C4Source]]="GHGI"),SUMIFS(DataShLandRemPot[GHGISh_noagri],DataShLandRemPot[ISO3],calc[[#This Row],[ISO3]]),IF(AND(calc[[#This Row],[C3Source]]="RoeAgri",calc[[#This Row],[C4Source]]="GHGI"),SUMIFS(DataShLandRemPot[GHGISh_wagri],DataShLandRemPot[ISO3],calc[[#This Row],[ISO3]]),""))))</f>
        <v>5.1882899097014981E-5</v>
      </c>
      <c r="O125" t="str">
        <f>IF(calc[[#This Row],[C3Value]]&lt;&gt;0,IF(calc[[#This Row],[C3Value]]&gt;=calc[[#This Row],[C3Threshold]],"Yes","No"),"nd")</f>
        <v>No</v>
      </c>
      <c r="P125" t="str">
        <f>IF(calc[[#This Row],[Method]]="FABLEBrief",INDEX(Method_FABLEBrief[],MATCH("LULUCFnegative",Method_FABLEBrief[Criteria],0),3),IF(calc[[#This Row],[Method]]="Test",INDEX(Method_Test[],MATCH("LULUCFnegative",Method_Test[Criteria],0),3),""))</f>
        <v>FAO</v>
      </c>
      <c r="Q125" s="25">
        <f>IF(calc[[#This Row],[Method]]="FABLEBrief",INDEX(Method_FABLEBrief[],MATCH("LULUCFnegative",Method_FABLEBrief[Criteria],0),2),IF(calc[[#This Row],[Method]]="Test",INDEX(Method_Test[],MATCH("LULUCFnegative",Method_Test[Criteria],0),2),""))</f>
        <v>0</v>
      </c>
      <c r="R125" s="29">
        <f>IF(calc[[#This Row],[C4Source]]="FAO",SUMIFS(DataGHGFAO[LULUCF_MtCO2e],DataGHGFAO[ISO3],calc[[#This Row],[ISO3]]),IF(calc[[#This Row],[C4Source]]="GHGI",SUMIFS(DataGHGI[MtCO2e],DataGHGI[Sector],"Land-Use Change and Forestry",DataGHGI[ISO3],calc[[#This Row],[ISO3]]),""))</f>
        <v>-2.9767999999999999E-3</v>
      </c>
      <c r="S125" t="str">
        <f>IF(calc[[#This Row],[C4Value]]&lt;&gt;0,IF(calc[[#This Row],[C4Value]]&lt;calc[[#This Row],[C4Threshold]],"Yes","No"),"nd")</f>
        <v>Yes</v>
      </c>
      <c r="T125" t="str">
        <f>IF(calc[[#This Row],[Method]]="FABLEBrief",INDEX(Method_FABLEBrief[],MATCH("AFOLU",Method_FABLEBrief[Criteria],0),3),IF(calc[[#This Row],[Method]]="Test",INDEX(Method_Test[],MATCH("AFOLU",Method_Test[Criteria],0),3),""))</f>
        <v>FAO</v>
      </c>
      <c r="U125" s="25">
        <f>IF(calc[[#This Row],[Method]]="FABLEBrief",INDEX(Method_FABLEBrief[],MATCH("AFOLU",Method_FABLEBrief[Criteria],0),2),IF(calc[[#This Row],[Method]]="Test",INDEX(Method_Test[],MATCH("AFOLU",Method_Test[Criteria],0),2),""))</f>
        <v>0</v>
      </c>
      <c r="V125" s="25">
        <f>IF(calc[[#This Row],[C5Source]]="FAO",SUMIFS(DataGHGFAO[AFOLU_MtCO2e],DataGHGFAO[ISO3],calc[[#This Row],[ISO3]]),IF(calc[[#This Row],[C5Source]]="GHGI",SUMIFS(DataGHGI[MtCO2e],DataGHGI[Sector],"Land-Use Change and Forestry",DataGHGI[ISO3],calc[[#This Row],[ISO3]])+SUMIFS(DataGHGI[MtCO2e],DataGHGI[Sector],"Agriculture",DataGHGI[ISO3],calc[[#This Row],[ISO3]]),""))</f>
        <v>0.50530269999999999</v>
      </c>
      <c r="W125" t="str">
        <f>IF(calc[[#This Row],[C5Value]]&lt;&gt;0,IF(calc[[#This Row],[C5Value]]&lt;calc[[#This Row],[C5Threshold]],"No","Yes"),"nd")</f>
        <v>Yes</v>
      </c>
      <c r="X125" s="60" t="str">
        <f>IF(AND(calc[[#This Row],[C1Outcome]]="NO",calc[[#This Row],[C2Outcome]]="NO"),IF(calc[[#This Row],[C3Outcome]]="YES","Profile5","Profile6"),IF(calc[[#This Row],[C3Outcome]]="No","Profile4",IF(calc[[#This Row],[C4Outcome]]="YES",IF(calc[[#This Row],[C5Outcome]]="YES","Profile1","Profile2"),"Profile3")))</f>
        <v>Profile4</v>
      </c>
      <c r="Y125" s="44" t="str">
        <f>IF(OR(calc[[#This Row],[C1Outcome]]="nd",calc[[#This Row],[C3Outcome]]="nd",calc[[#This Row],[C5Outcome]]="nd"),"",calc[[#This Row],[PROFILE_pre]])</f>
        <v>Profile4</v>
      </c>
      <c r="Z125" s="62">
        <f>SUMIFS(DataGHGFAO[LULUCF_MtCO2e],DataGHGFAO[ISO3],calc[[#This Row],[ISO3]])</f>
        <v>-2.9767999999999999E-3</v>
      </c>
      <c r="AA125" s="62">
        <f>SUMIFS(DataGHGFAO[Crop_MtCO2e],DataGHGFAO[ISO3],calc[[#This Row],[ISO3]])</f>
        <v>1.2187000000000114E-2</v>
      </c>
      <c r="AB125" s="62">
        <f>SUMIFS(DataGHGFAO[Livestock_MtCO2e],DataGHGFAO[ISO3],calc[[#This Row],[ISO3]])</f>
        <v>0.49609259999999994</v>
      </c>
      <c r="AC125" s="62">
        <f>SUMIFS(DataGHGFAO[AFOLU_MtCO2e],DataGHGFAO[ISO3],calc[[#This Row],[ISO3]])</f>
        <v>0.50530269999999999</v>
      </c>
    </row>
    <row r="126" spans="1:29">
      <c r="A126" t="s">
        <v>307</v>
      </c>
      <c r="B126" t="s">
        <v>543</v>
      </c>
      <c r="C126" t="str">
        <f>INDEX(SelectionMethod[],MATCH("x",SelectionMethod[Selection],0),2)</f>
        <v>FABLEBrief</v>
      </c>
      <c r="D126" t="str">
        <f>IF(calc[[#This Row],[Method]]="FABLEBrief",INDEX(Method_FABLEBrief[],MATCH("Totalkcal",Method_FABLEBrief[Criteria],0),3),IF(calc[[#This Row],[Method]]="Test",INDEX(Method_Test[],MATCH("Totalkcal",Method_Test[Criteria],0),3),""))</f>
        <v>FAO</v>
      </c>
      <c r="E126">
        <f>IF(calc[[#This Row],[Method]]="FABLEBrief",INDEX(Method_FABLEBrief[],MATCH("Totalkcal",Method_FABLEBrief[Criteria],0),2),IF(calc[[#This Row],[Method]]="Test",INDEX(Method_Test[],MATCH("Totalkcal",Method_Test[Criteria],0),2),""))</f>
        <v>3000</v>
      </c>
      <c r="F126">
        <f>IF(calc[[#This Row],[C1Source]]="FAO",SUMIFS(DataFoodConso[Total Kcal],DataFoodConso[ISO3],calc[[#This Row],[ISO3]]),"")</f>
        <v>2728</v>
      </c>
      <c r="G126" t="str">
        <f>IF(calc[[#This Row],[C1Value]]&gt;0,IF(calc[[#This Row],[C1Value]]&lt;=calc[[#This Row],[C1Threshold]],"No","Yes"),"nd")</f>
        <v>No</v>
      </c>
      <c r="H126" t="str">
        <f>IF(calc[[#This Row],[Method]]="FABLEBrief",INDEX(Method_FABLEBrief[],MATCH("RedMeatkcal",Method_FABLEBrief[Criteria],0),3),IF(calc[[#This Row],[Method]]="Test",INDEX(Method_Test[],MATCH("RedMeatkcal",Method_Test[Criteria],0),3),""))</f>
        <v>FAO</v>
      </c>
      <c r="I126">
        <f>IF(calc[[#This Row],[Method]]="FABLEBrief",INDEX(Method_FABLEBrief[],MATCH("RedMeatkcal",Method_FABLEBrief[Criteria],0),2),IF(calc[[#This Row],[Method]]="Test",INDEX(Method_Test[],MATCH("RedMeatkcal",Method_Test[Criteria],0),2),""))</f>
        <v>60</v>
      </c>
      <c r="J126">
        <f>IF(calc[[#This Row],[C2Source]]="FAO",SUMIFS(DataFoodConso[Red Meat],DataFoodConso[ISO3],calc[[#This Row],[ISO3]]),"")</f>
        <v>165</v>
      </c>
      <c r="K126" s="41" t="str">
        <f>IF(AND(calc[[#This Row],[C2Value]]&gt;0,calc[[#This Row],[C2Value]]&lt;=calc[[#This Row],[C2Threshold]]),"No","Yes")</f>
        <v>Yes</v>
      </c>
      <c r="L126" t="str">
        <f>IF(calc[[#This Row],[Method]]="FABLEBrief",INDEX(Method_FABLEBrief[],MATCH("LandRemovalPotential",Method_FABLEBrief[Criteria],0),3),IF(calc[[#This Row],[Method]]="Test",INDEX(Method_Test[],MATCH("LandRemovalPotential",Method_Test[Criteria],0),3),""))</f>
        <v>RoeNoAgri</v>
      </c>
      <c r="M126" s="3">
        <f>IF(calc[[#This Row],[Method]]="FABLEBrief",INDEX(Method_FABLEBrief[],MATCH("LandRemovalPotential",Method_FABLEBrief[Criteria],0),2),IF(calc[[#This Row],[Method]]="Test",INDEX(Method_Test[],MATCH("LandRemovalPotential",Method_Test[Criteria],0),2),""))</f>
        <v>0.19550000000000001</v>
      </c>
      <c r="N126" s="3">
        <f>IF(AND(calc[[#This Row],[C3Source]]="RoeNoAgri",calc[[#This Row],[C4Source]]="FAO"),SUMIFS(DataShLandRemPot[FAOSh_noagri],DataShLandRemPot[ISO3],calc[[#This Row],[ISO3]]),IF(AND(calc[[#This Row],[C3Source]]="RoeAgri",calc[[#This Row],[C4Source]]="FAO"),SUMIFS(DataShLandRemPot[FAOSh_withagri],DataShLandRemPot[ISO3],calc[[#This Row],[ISO3]]),IF(AND(calc[[#This Row],[C3Source]]="RoeNoAgri",calc[[#This Row],[C4Source]]="GHGI"),SUMIFS(DataShLandRemPot[GHGISh_noagri],DataShLandRemPot[ISO3],calc[[#This Row],[ISO3]]),IF(AND(calc[[#This Row],[C3Source]]="RoeAgri",calc[[#This Row],[C4Source]]="GHGI"),SUMIFS(DataShLandRemPot[GHGISh_wagri],DataShLandRemPot[ISO3],calc[[#This Row],[ISO3]]),""))))</f>
        <v>0.19579340396720435</v>
      </c>
      <c r="O126" t="str">
        <f>IF(calc[[#This Row],[C3Value]]&lt;&gt;0,IF(calc[[#This Row],[C3Value]]&gt;=calc[[#This Row],[C3Threshold]],"Yes","No"),"nd")</f>
        <v>Yes</v>
      </c>
      <c r="P126" t="str">
        <f>IF(calc[[#This Row],[Method]]="FABLEBrief",INDEX(Method_FABLEBrief[],MATCH("LULUCFnegative",Method_FABLEBrief[Criteria],0),3),IF(calc[[#This Row],[Method]]="Test",INDEX(Method_Test[],MATCH("LULUCFnegative",Method_Test[Criteria],0),3),""))</f>
        <v>FAO</v>
      </c>
      <c r="Q126" s="25">
        <f>IF(calc[[#This Row],[Method]]="FABLEBrief",INDEX(Method_FABLEBrief[],MATCH("LULUCFnegative",Method_FABLEBrief[Criteria],0),2),IF(calc[[#This Row],[Method]]="Test",INDEX(Method_Test[],MATCH("LULUCFnegative",Method_Test[Criteria],0),2),""))</f>
        <v>0</v>
      </c>
      <c r="R126" s="29">
        <f>IF(calc[[#This Row],[C4Source]]="FAO",SUMIFS(DataGHGFAO[LULUCF_MtCO2e],DataGHGFAO[ISO3],calc[[#This Row],[ISO3]]),IF(calc[[#This Row],[C4Source]]="GHGI",SUMIFS(DataGHGI[MtCO2e],DataGHGI[Sector],"Land-Use Change and Forestry",DataGHGI[ISO3],calc[[#This Row],[ISO3]]),""))</f>
        <v>-3.2668380999999997</v>
      </c>
      <c r="S126" t="str">
        <f>IF(calc[[#This Row],[C4Value]]&lt;&gt;0,IF(calc[[#This Row],[C4Value]]&lt;calc[[#This Row],[C4Threshold]],"Yes","No"),"nd")</f>
        <v>Yes</v>
      </c>
      <c r="T126" t="str">
        <f>IF(calc[[#This Row],[Method]]="FABLEBrief",INDEX(Method_FABLEBrief[],MATCH("AFOLU",Method_FABLEBrief[Criteria],0),3),IF(calc[[#This Row],[Method]]="Test",INDEX(Method_Test[],MATCH("AFOLU",Method_Test[Criteria],0),3),""))</f>
        <v>FAO</v>
      </c>
      <c r="U126" s="25">
        <f>IF(calc[[#This Row],[Method]]="FABLEBrief",INDEX(Method_FABLEBrief[],MATCH("AFOLU",Method_FABLEBrief[Criteria],0),2),IF(calc[[#This Row],[Method]]="Test",INDEX(Method_Test[],MATCH("AFOLU",Method_Test[Criteria],0),2),""))</f>
        <v>0</v>
      </c>
      <c r="V126" s="25">
        <f>IF(calc[[#This Row],[C5Source]]="FAO",SUMIFS(DataGHGFAO[AFOLU_MtCO2e],DataGHGFAO[ISO3],calc[[#This Row],[ISO3]]),IF(calc[[#This Row],[C5Source]]="GHGI",SUMIFS(DataGHGI[MtCO2e],DataGHGI[Sector],"Land-Use Change and Forestry",DataGHGI[ISO3],calc[[#This Row],[ISO3]])+SUMIFS(DataGHGI[MtCO2e],DataGHGI[Sector],"Agriculture",DataGHGI[ISO3],calc[[#This Row],[ISO3]]),""))</f>
        <v>2.5035524999999996</v>
      </c>
      <c r="W126" t="str">
        <f>IF(calc[[#This Row],[C5Value]]&lt;&gt;0,IF(calc[[#This Row],[C5Value]]&lt;calc[[#This Row],[C5Threshold]],"No","Yes"),"nd")</f>
        <v>Yes</v>
      </c>
      <c r="X126" s="60" t="str">
        <f>IF(AND(calc[[#This Row],[C1Outcome]]="NO",calc[[#This Row],[C2Outcome]]="NO"),IF(calc[[#This Row],[C3Outcome]]="YES","Profile5","Profile6"),IF(calc[[#This Row],[C3Outcome]]="No","Profile4",IF(calc[[#This Row],[C4Outcome]]="YES",IF(calc[[#This Row],[C5Outcome]]="YES","Profile1","Profile2"),"Profile3")))</f>
        <v>Profile1</v>
      </c>
      <c r="Y126" s="44" t="str">
        <f>IF(OR(calc[[#This Row],[C1Outcome]]="nd",calc[[#This Row],[C3Outcome]]="nd",calc[[#This Row],[C5Outcome]]="nd"),"",calc[[#This Row],[PROFILE_pre]])</f>
        <v>Profile1</v>
      </c>
      <c r="Z126" s="62">
        <f>SUMIFS(DataGHGFAO[LULUCF_MtCO2e],DataGHGFAO[ISO3],calc[[#This Row],[ISO3]])</f>
        <v>-3.2668380999999997</v>
      </c>
      <c r="AA126" s="62">
        <f>SUMIFS(DataGHGFAO[Crop_MtCO2e],DataGHGFAO[ISO3],calc[[#This Row],[ISO3]])</f>
        <v>0.30415110000000034</v>
      </c>
      <c r="AB126" s="62">
        <f>SUMIFS(DataGHGFAO[Livestock_MtCO2e],DataGHGFAO[ISO3],calc[[#This Row],[ISO3]])</f>
        <v>5.4662394999999995</v>
      </c>
      <c r="AC126" s="62">
        <f>SUMIFS(DataGHGFAO[AFOLU_MtCO2e],DataGHGFAO[ISO3],calc[[#This Row],[ISO3]])</f>
        <v>2.5035524999999996</v>
      </c>
    </row>
    <row r="127" spans="1:29">
      <c r="A127" t="s">
        <v>245</v>
      </c>
      <c r="B127" t="s">
        <v>544</v>
      </c>
      <c r="C127" t="str">
        <f>INDEX(SelectionMethod[],MATCH("x",SelectionMethod[Selection],0),2)</f>
        <v>FABLEBrief</v>
      </c>
      <c r="D127" t="str">
        <f>IF(calc[[#This Row],[Method]]="FABLEBrief",INDEX(Method_FABLEBrief[],MATCH("Totalkcal",Method_FABLEBrief[Criteria],0),3),IF(calc[[#This Row],[Method]]="Test",INDEX(Method_Test[],MATCH("Totalkcal",Method_Test[Criteria],0),3),""))</f>
        <v>FAO</v>
      </c>
      <c r="E127">
        <f>IF(calc[[#This Row],[Method]]="FABLEBrief",INDEX(Method_FABLEBrief[],MATCH("Totalkcal",Method_FABLEBrief[Criteria],0),2),IF(calc[[#This Row],[Method]]="Test",INDEX(Method_Test[],MATCH("Totalkcal",Method_Test[Criteria],0),2),""))</f>
        <v>3000</v>
      </c>
      <c r="F127">
        <f>IF(calc[[#This Row],[C1Source]]="FAO",SUMIFS(DataFoodConso[Total Kcal],DataFoodConso[ISO3],calc[[#This Row],[ISO3]]),"")</f>
        <v>2762</v>
      </c>
      <c r="G127" t="str">
        <f>IF(calc[[#This Row],[C1Value]]&gt;0,IF(calc[[#This Row],[C1Value]]&lt;=calc[[#This Row],[C1Threshold]],"No","Yes"),"nd")</f>
        <v>No</v>
      </c>
      <c r="H127" t="str">
        <f>IF(calc[[#This Row],[Method]]="FABLEBrief",INDEX(Method_FABLEBrief[],MATCH("RedMeatkcal",Method_FABLEBrief[Criteria],0),3),IF(calc[[#This Row],[Method]]="Test",INDEX(Method_Test[],MATCH("RedMeatkcal",Method_Test[Criteria],0),3),""))</f>
        <v>FAO</v>
      </c>
      <c r="I127">
        <f>IF(calc[[#This Row],[Method]]="FABLEBrief",INDEX(Method_FABLEBrief[],MATCH("RedMeatkcal",Method_FABLEBrief[Criteria],0),2),IF(calc[[#This Row],[Method]]="Test",INDEX(Method_Test[],MATCH("RedMeatkcal",Method_Test[Criteria],0),2),""))</f>
        <v>60</v>
      </c>
      <c r="J127">
        <f>IF(calc[[#This Row],[C2Source]]="FAO",SUMIFS(DataFoodConso[Red Meat],DataFoodConso[ISO3],calc[[#This Row],[ISO3]]),"")</f>
        <v>157</v>
      </c>
      <c r="K127" s="41" t="str">
        <f>IF(AND(calc[[#This Row],[C2Value]]&gt;0,calc[[#This Row],[C2Value]]&lt;=calc[[#This Row],[C2Threshold]]),"No","Yes")</f>
        <v>Yes</v>
      </c>
      <c r="L127" t="str">
        <f>IF(calc[[#This Row],[Method]]="FABLEBrief",INDEX(Method_FABLEBrief[],MATCH("LandRemovalPotential",Method_FABLEBrief[Criteria],0),3),IF(calc[[#This Row],[Method]]="Test",INDEX(Method_Test[],MATCH("LandRemovalPotential",Method_Test[Criteria],0),3),""))</f>
        <v>RoeNoAgri</v>
      </c>
      <c r="M127" s="3">
        <f>IF(calc[[#This Row],[Method]]="FABLEBrief",INDEX(Method_FABLEBrief[],MATCH("LandRemovalPotential",Method_FABLEBrief[Criteria],0),2),IF(calc[[#This Row],[Method]]="Test",INDEX(Method_Test[],MATCH("LandRemovalPotential",Method_Test[Criteria],0),2),""))</f>
        <v>0.19550000000000001</v>
      </c>
      <c r="N127" s="3">
        <f>IF(AND(calc[[#This Row],[C3Source]]="RoeNoAgri",calc[[#This Row],[C4Source]]="FAO"),SUMIFS(DataShLandRemPot[FAOSh_noagri],DataShLandRemPot[ISO3],calc[[#This Row],[ISO3]]),IF(AND(calc[[#This Row],[C3Source]]="RoeAgri",calc[[#This Row],[C4Source]]="FAO"),SUMIFS(DataShLandRemPot[FAOSh_withagri],DataShLandRemPot[ISO3],calc[[#This Row],[ISO3]]),IF(AND(calc[[#This Row],[C3Source]]="RoeNoAgri",calc[[#This Row],[C4Source]]="GHGI"),SUMIFS(DataShLandRemPot[GHGISh_noagri],DataShLandRemPot[ISO3],calc[[#This Row],[ISO3]]),IF(AND(calc[[#This Row],[C3Source]]="RoeAgri",calc[[#This Row],[C4Source]]="GHGI"),SUMIFS(DataShLandRemPot[GHGISh_wagri],DataShLandRemPot[ISO3],calc[[#This Row],[ISO3]]),""))))</f>
        <v>2.2698727555868614</v>
      </c>
      <c r="O127" t="str">
        <f>IF(calc[[#This Row],[C3Value]]&lt;&gt;0,IF(calc[[#This Row],[C3Value]]&gt;=calc[[#This Row],[C3Threshold]],"Yes","No"),"nd")</f>
        <v>Yes</v>
      </c>
      <c r="P127" t="str">
        <f>IF(calc[[#This Row],[Method]]="FABLEBrief",INDEX(Method_FABLEBrief[],MATCH("LULUCFnegative",Method_FABLEBrief[Criteria],0),3),IF(calc[[#This Row],[Method]]="Test",INDEX(Method_Test[],MATCH("LULUCFnegative",Method_Test[Criteria],0),3),""))</f>
        <v>FAO</v>
      </c>
      <c r="Q127" s="25">
        <f>IF(calc[[#This Row],[Method]]="FABLEBrief",INDEX(Method_FABLEBrief[],MATCH("LULUCFnegative",Method_FABLEBrief[Criteria],0),2),IF(calc[[#This Row],[Method]]="Test",INDEX(Method_Test[],MATCH("LULUCFnegative",Method_Test[Criteria],0),2),""))</f>
        <v>0</v>
      </c>
      <c r="R127" s="29">
        <f>IF(calc[[#This Row],[C4Source]]="FAO",SUMIFS(DataGHGFAO[LULUCF_MtCO2e],DataGHGFAO[ISO3],calc[[#This Row],[ISO3]]),IF(calc[[#This Row],[C4Source]]="GHGI",SUMIFS(DataGHGI[MtCO2e],DataGHGI[Sector],"Land-Use Change and Forestry",DataGHGI[ISO3],calc[[#This Row],[ISO3]]),""))</f>
        <v>10.1480543</v>
      </c>
      <c r="S127" t="str">
        <f>IF(calc[[#This Row],[C4Value]]&lt;&gt;0,IF(calc[[#This Row],[C4Value]]&lt;calc[[#This Row],[C4Threshold]],"Yes","No"),"nd")</f>
        <v>No</v>
      </c>
      <c r="T127" t="str">
        <f>IF(calc[[#This Row],[Method]]="FABLEBrief",INDEX(Method_FABLEBrief[],MATCH("AFOLU",Method_FABLEBrief[Criteria],0),3),IF(calc[[#This Row],[Method]]="Test",INDEX(Method_Test[],MATCH("AFOLU",Method_Test[Criteria],0),3),""))</f>
        <v>FAO</v>
      </c>
      <c r="U127" s="25">
        <f>IF(calc[[#This Row],[Method]]="FABLEBrief",INDEX(Method_FABLEBrief[],MATCH("AFOLU",Method_FABLEBrief[Criteria],0),2),IF(calc[[#This Row],[Method]]="Test",INDEX(Method_Test[],MATCH("AFOLU",Method_Test[Criteria],0),2),""))</f>
        <v>0</v>
      </c>
      <c r="V127" s="25">
        <f>IF(calc[[#This Row],[C5Source]]="FAO",SUMIFS(DataGHGFAO[AFOLU_MtCO2e],DataGHGFAO[ISO3],calc[[#This Row],[ISO3]]),IF(calc[[#This Row],[C5Source]]="GHGI",SUMIFS(DataGHGI[MtCO2e],DataGHGI[Sector],"Land-Use Change and Forestry",DataGHGI[ISO3],calc[[#This Row],[ISO3]])+SUMIFS(DataGHGI[MtCO2e],DataGHGI[Sector],"Agriculture",DataGHGI[ISO3],calc[[#This Row],[ISO3]]),""))</f>
        <v>20.306913300000001</v>
      </c>
      <c r="W127" t="str">
        <f>IF(calc[[#This Row],[C5Value]]&lt;&gt;0,IF(calc[[#This Row],[C5Value]]&lt;calc[[#This Row],[C5Threshold]],"No","Yes"),"nd")</f>
        <v>Yes</v>
      </c>
      <c r="X127" s="60" t="str">
        <f>IF(AND(calc[[#This Row],[C1Outcome]]="NO",calc[[#This Row],[C2Outcome]]="NO"),IF(calc[[#This Row],[C3Outcome]]="YES","Profile5","Profile6"),IF(calc[[#This Row],[C3Outcome]]="No","Profile4",IF(calc[[#This Row],[C4Outcome]]="YES",IF(calc[[#This Row],[C5Outcome]]="YES","Profile1","Profile2"),"Profile3")))</f>
        <v>Profile3</v>
      </c>
      <c r="Y127" s="44" t="str">
        <f>IF(OR(calc[[#This Row],[C1Outcome]]="nd",calc[[#This Row],[C3Outcome]]="nd",calc[[#This Row],[C5Outcome]]="nd"),"",calc[[#This Row],[PROFILE_pre]])</f>
        <v>Profile3</v>
      </c>
      <c r="Z127" s="62">
        <f>SUMIFS(DataGHGFAO[LULUCF_MtCO2e],DataGHGFAO[ISO3],calc[[#This Row],[ISO3]])</f>
        <v>10.1480543</v>
      </c>
      <c r="AA127" s="62">
        <f>SUMIFS(DataGHGFAO[Crop_MtCO2e],DataGHGFAO[ISO3],calc[[#This Row],[ISO3]])</f>
        <v>2.6744529999999989</v>
      </c>
      <c r="AB127" s="62">
        <f>SUMIFS(DataGHGFAO[Livestock_MtCO2e],DataGHGFAO[ISO3],calc[[#This Row],[ISO3]])</f>
        <v>7.4844060000000008</v>
      </c>
      <c r="AC127" s="62">
        <f>SUMIFS(DataGHGFAO[AFOLU_MtCO2e],DataGHGFAO[ISO3],calc[[#This Row],[ISO3]])</f>
        <v>20.306913300000001</v>
      </c>
    </row>
    <row r="128" spans="1:29">
      <c r="A128" t="s">
        <v>267</v>
      </c>
      <c r="B128" t="s">
        <v>268</v>
      </c>
      <c r="C128" t="str">
        <f>INDEX(SelectionMethod[],MATCH("x",SelectionMethod[Selection],0),2)</f>
        <v>FABLEBrief</v>
      </c>
      <c r="D128" t="str">
        <f>IF(calc[[#This Row],[Method]]="FABLEBrief",INDEX(Method_FABLEBrief[],MATCH("Totalkcal",Method_FABLEBrief[Criteria],0),3),IF(calc[[#This Row],[Method]]="Test",INDEX(Method_Test[],MATCH("Totalkcal",Method_Test[Criteria],0),3),""))</f>
        <v>FAO</v>
      </c>
      <c r="E128">
        <f>IF(calc[[#This Row],[Method]]="FABLEBrief",INDEX(Method_FABLEBrief[],MATCH("Totalkcal",Method_FABLEBrief[Criteria],0),2),IF(calc[[#This Row],[Method]]="Test",INDEX(Method_Test[],MATCH("Totalkcal",Method_Test[Criteria],0),2),""))</f>
        <v>3000</v>
      </c>
      <c r="F128">
        <f>IF(calc[[#This Row],[C1Source]]="FAO",SUMIFS(DataFoodConso[Total Kcal],DataFoodConso[ISO3],calc[[#This Row],[ISO3]]),"")</f>
        <v>3253</v>
      </c>
      <c r="G128" t="str">
        <f>IF(calc[[#This Row],[C1Value]]&gt;0,IF(calc[[#This Row],[C1Value]]&lt;=calc[[#This Row],[C1Threshold]],"No","Yes"),"nd")</f>
        <v>Yes</v>
      </c>
      <c r="H128" t="str">
        <f>IF(calc[[#This Row],[Method]]="FABLEBrief",INDEX(Method_FABLEBrief[],MATCH("RedMeatkcal",Method_FABLEBrief[Criteria],0),3),IF(calc[[#This Row],[Method]]="Test",INDEX(Method_Test[],MATCH("RedMeatkcal",Method_Test[Criteria],0),3),""))</f>
        <v>FAO</v>
      </c>
      <c r="I128">
        <f>IF(calc[[#This Row],[Method]]="FABLEBrief",INDEX(Method_FABLEBrief[],MATCH("RedMeatkcal",Method_FABLEBrief[Criteria],0),2),IF(calc[[#This Row],[Method]]="Test",INDEX(Method_Test[],MATCH("RedMeatkcal",Method_Test[Criteria],0),2),""))</f>
        <v>60</v>
      </c>
      <c r="J128">
        <f>IF(calc[[#This Row],[C2Source]]="FAO",SUMIFS(DataFoodConso[Red Meat],DataFoodConso[ISO3],calc[[#This Row],[ISO3]]),"")</f>
        <v>236</v>
      </c>
      <c r="K128" t="str">
        <f>IF(AND(calc[[#This Row],[C2Value]]&gt;0,calc[[#This Row],[C2Value]]&lt;=calc[[#This Row],[C2Threshold]]),"No","Yes")</f>
        <v>Yes</v>
      </c>
      <c r="L128" t="str">
        <f>IF(calc[[#This Row],[Method]]="FABLEBrief",INDEX(Method_FABLEBrief[],MATCH("LandRemovalPotential",Method_FABLEBrief[Criteria],0),3),IF(calc[[#This Row],[Method]]="Test",INDEX(Method_Test[],MATCH("LandRemovalPotential",Method_Test[Criteria],0),3),""))</f>
        <v>RoeNoAgri</v>
      </c>
      <c r="M128" s="3">
        <f>IF(calc[[#This Row],[Method]]="FABLEBrief",INDEX(Method_FABLEBrief[],MATCH("LandRemovalPotential",Method_FABLEBrief[Criteria],0),2),IF(calc[[#This Row],[Method]]="Test",INDEX(Method_Test[],MATCH("LandRemovalPotential",Method_Test[Criteria],0),2),""))</f>
        <v>0.19550000000000001</v>
      </c>
      <c r="N128" s="3">
        <f>IF(AND(calc[[#This Row],[C3Source]]="RoeNoAgri",calc[[#This Row],[C4Source]]="FAO"),SUMIFS(DataShLandRemPot[FAOSh_noagri],DataShLandRemPot[ISO3],calc[[#This Row],[ISO3]]),IF(AND(calc[[#This Row],[C3Source]]="RoeAgri",calc[[#This Row],[C4Source]]="FAO"),SUMIFS(DataShLandRemPot[FAOSh_withagri],DataShLandRemPot[ISO3],calc[[#This Row],[ISO3]]),IF(AND(calc[[#This Row],[C3Source]]="RoeNoAgri",calc[[#This Row],[C4Source]]="GHGI"),SUMIFS(DataShLandRemPot[GHGISh_noagri],DataShLandRemPot[ISO3],calc[[#This Row],[ISO3]]),IF(AND(calc[[#This Row],[C3Source]]="RoeAgri",calc[[#This Row],[C4Source]]="GHGI"),SUMIFS(DataShLandRemPot[GHGISh_wagri],DataShLandRemPot[ISO3],calc[[#This Row],[ISO3]]),""))))</f>
        <v>1.4486720169888432</v>
      </c>
      <c r="O128" t="str">
        <f>IF(calc[[#This Row],[C3Value]]&lt;&gt;0,IF(calc[[#This Row],[C3Value]]&gt;=calc[[#This Row],[C3Threshold]],"Yes","No"),"nd")</f>
        <v>Yes</v>
      </c>
      <c r="P128" t="str">
        <f>IF(calc[[#This Row],[Method]]="FABLEBrief",INDEX(Method_FABLEBrief[],MATCH("LULUCFnegative",Method_FABLEBrief[Criteria],0),3),IF(calc[[#This Row],[Method]]="Test",INDEX(Method_Test[],MATCH("LULUCFnegative",Method_Test[Criteria],0),3),""))</f>
        <v>FAO</v>
      </c>
      <c r="Q128" s="25">
        <f>IF(calc[[#This Row],[Method]]="FABLEBrief",INDEX(Method_FABLEBrief[],MATCH("LULUCFnegative",Method_FABLEBrief[Criteria],0),2),IF(calc[[#This Row],[Method]]="Test",INDEX(Method_Test[],MATCH("LULUCFnegative",Method_Test[Criteria],0),2),""))</f>
        <v>0</v>
      </c>
      <c r="R128" s="29">
        <f>IF(calc[[#This Row],[C4Source]]="FAO",SUMIFS(DataGHGFAO[LULUCF_MtCO2e],DataGHGFAO[ISO3],calc[[#This Row],[ISO3]]),IF(calc[[#This Row],[C4Source]]="GHGI",SUMIFS(DataGHGI[MtCO2e],DataGHGI[Sector],"Land-Use Change and Forestry",DataGHGI[ISO3],calc[[#This Row],[ISO3]]),""))</f>
        <v>-2.7775821999999999</v>
      </c>
      <c r="S128" t="str">
        <f>IF(calc[[#This Row],[C4Value]]&lt;&gt;0,IF(calc[[#This Row],[C4Value]]&lt;calc[[#This Row],[C4Threshold]],"Yes","No"),"nd")</f>
        <v>Yes</v>
      </c>
      <c r="T128" t="str">
        <f>IF(calc[[#This Row],[Method]]="FABLEBrief",INDEX(Method_FABLEBrief[],MATCH("AFOLU",Method_FABLEBrief[Criteria],0),3),IF(calc[[#This Row],[Method]]="Test",INDEX(Method_Test[],MATCH("AFOLU",Method_Test[Criteria],0),3),""))</f>
        <v>FAO</v>
      </c>
      <c r="U128" s="25">
        <f>IF(calc[[#This Row],[Method]]="FABLEBrief",INDEX(Method_FABLEBrief[],MATCH("AFOLU",Method_FABLEBrief[Criteria],0),2),IF(calc[[#This Row],[Method]]="Test",INDEX(Method_Test[],MATCH("AFOLU",Method_Test[Criteria],0),2),""))</f>
        <v>0</v>
      </c>
      <c r="V128" s="25">
        <f>IF(calc[[#This Row],[C5Source]]="FAO",SUMIFS(DataGHGFAO[AFOLU_MtCO2e],DataGHGFAO[ISO3],calc[[#This Row],[ISO3]]),IF(calc[[#This Row],[C5Source]]="GHGI",SUMIFS(DataGHGI[MtCO2e],DataGHGI[Sector],"Land-Use Change and Forestry",DataGHGI[ISO3],calc[[#This Row],[ISO3]])+SUMIFS(DataGHGI[MtCO2e],DataGHGI[Sector],"Agriculture",DataGHGI[ISO3],calc[[#This Row],[ISO3]]),""))</f>
        <v>-0.1148839</v>
      </c>
      <c r="W128" t="str">
        <f>IF(calc[[#This Row],[C5Value]]&lt;&gt;0,IF(calc[[#This Row],[C5Value]]&lt;calc[[#This Row],[C5Threshold]],"No","Yes"),"nd")</f>
        <v>No</v>
      </c>
      <c r="X128" s="60" t="str">
        <f>IF(AND(calc[[#This Row],[C1Outcome]]="NO",calc[[#This Row],[C2Outcome]]="NO"),IF(calc[[#This Row],[C3Outcome]]="YES","Profile5","Profile6"),IF(calc[[#This Row],[C3Outcome]]="No","Profile4",IF(calc[[#This Row],[C4Outcome]]="YES",IF(calc[[#This Row],[C5Outcome]]="YES","Profile1","Profile2"),"Profile3")))</f>
        <v>Profile2</v>
      </c>
      <c r="Y128" s="44" t="str">
        <f>IF(OR(calc[[#This Row],[C1Outcome]]="nd",calc[[#This Row],[C3Outcome]]="nd",calc[[#This Row],[C5Outcome]]="nd"),"",calc[[#This Row],[PROFILE_pre]])</f>
        <v>Profile2</v>
      </c>
      <c r="Z128" s="62">
        <f>SUMIFS(DataGHGFAO[LULUCF_MtCO2e],DataGHGFAO[ISO3],calc[[#This Row],[ISO3]])</f>
        <v>-2.7775821999999999</v>
      </c>
      <c r="AA128" s="62">
        <f>SUMIFS(DataGHGFAO[Crop_MtCO2e],DataGHGFAO[ISO3],calc[[#This Row],[ISO3]])</f>
        <v>1.2969836000000001</v>
      </c>
      <c r="AB128" s="62">
        <f>SUMIFS(DataGHGFAO[Livestock_MtCO2e],DataGHGFAO[ISO3],calc[[#This Row],[ISO3]])</f>
        <v>1.3657147000000001</v>
      </c>
      <c r="AC128" s="62">
        <f>SUMIFS(DataGHGFAO[AFOLU_MtCO2e],DataGHGFAO[ISO3],calc[[#This Row],[ISO3]])</f>
        <v>-0.1148839</v>
      </c>
    </row>
    <row r="129" spans="1:29">
      <c r="A129" t="s">
        <v>49</v>
      </c>
      <c r="B129" t="s">
        <v>50</v>
      </c>
      <c r="C129" t="str">
        <f>INDEX(SelectionMethod[],MATCH("x",SelectionMethod[Selection],0),2)</f>
        <v>FABLEBrief</v>
      </c>
      <c r="D129" t="str">
        <f>IF(calc[[#This Row],[Method]]="FABLEBrief",INDEX(Method_FABLEBrief[],MATCH("Totalkcal",Method_FABLEBrief[Criteria],0),3),IF(calc[[#This Row],[Method]]="Test",INDEX(Method_Test[],MATCH("Totalkcal",Method_Test[Criteria],0),3),""))</f>
        <v>FAO</v>
      </c>
      <c r="E129">
        <f>IF(calc[[#This Row],[Method]]="FABLEBrief",INDEX(Method_FABLEBrief[],MATCH("Totalkcal",Method_FABLEBrief[Criteria],0),2),IF(calc[[#This Row],[Method]]="Test",INDEX(Method_Test[],MATCH("Totalkcal",Method_Test[Criteria],0),2),""))</f>
        <v>3000</v>
      </c>
      <c r="F129">
        <f>IF(calc[[#This Row],[C1Source]]="FAO",SUMIFS(DataFoodConso[Total Kcal],DataFoodConso[ISO3],calc[[#This Row],[ISO3]]),"")</f>
        <v>2870</v>
      </c>
      <c r="G129" t="str">
        <f>IF(calc[[#This Row],[C1Value]]&gt;0,IF(calc[[#This Row],[C1Value]]&lt;=calc[[#This Row],[C1Threshold]],"No","Yes"),"nd")</f>
        <v>No</v>
      </c>
      <c r="H129" t="str">
        <f>IF(calc[[#This Row],[Method]]="FABLEBrief",INDEX(Method_FABLEBrief[],MATCH("RedMeatkcal",Method_FABLEBrief[Criteria],0),3),IF(calc[[#This Row],[Method]]="Test",INDEX(Method_Test[],MATCH("RedMeatkcal",Method_Test[Criteria],0),3),""))</f>
        <v>FAO</v>
      </c>
      <c r="I129">
        <f>IF(calc[[#This Row],[Method]]="FABLEBrief",INDEX(Method_FABLEBrief[],MATCH("RedMeatkcal",Method_FABLEBrief[Criteria],0),2),IF(calc[[#This Row],[Method]]="Test",INDEX(Method_Test[],MATCH("RedMeatkcal",Method_Test[Criteria],0),2),""))</f>
        <v>60</v>
      </c>
      <c r="J129">
        <f>IF(calc[[#This Row],[C2Source]]="FAO",SUMIFS(DataFoodConso[Red Meat],DataFoodConso[ISO3],calc[[#This Row],[ISO3]]),"")</f>
        <v>82</v>
      </c>
      <c r="K129" t="str">
        <f>IF(AND(calc[[#This Row],[C2Value]]&gt;0,calc[[#This Row],[C2Value]]&lt;=calc[[#This Row],[C2Threshold]]),"No","Yes")</f>
        <v>Yes</v>
      </c>
      <c r="L129" t="str">
        <f>IF(calc[[#This Row],[Method]]="FABLEBrief",INDEX(Method_FABLEBrief[],MATCH("LandRemovalPotential",Method_FABLEBrief[Criteria],0),3),IF(calc[[#This Row],[Method]]="Test",INDEX(Method_Test[],MATCH("LandRemovalPotential",Method_Test[Criteria],0),3),""))</f>
        <v>RoeNoAgri</v>
      </c>
      <c r="M129" s="3">
        <f>IF(calc[[#This Row],[Method]]="FABLEBrief",INDEX(Method_FABLEBrief[],MATCH("LandRemovalPotential",Method_FABLEBrief[Criteria],0),2),IF(calc[[#This Row],[Method]]="Test",INDEX(Method_Test[],MATCH("LandRemovalPotential",Method_Test[Criteria],0),2),""))</f>
        <v>0.19550000000000001</v>
      </c>
      <c r="N129" s="3">
        <f>IF(AND(calc[[#This Row],[C3Source]]="RoeNoAgri",calc[[#This Row],[C4Source]]="FAO"),SUMIFS(DataShLandRemPot[FAOSh_noagri],DataShLandRemPot[ISO3],calc[[#This Row],[ISO3]]),IF(AND(calc[[#This Row],[C3Source]]="RoeAgri",calc[[#This Row],[C4Source]]="FAO"),SUMIFS(DataShLandRemPot[FAOSh_withagri],DataShLandRemPot[ISO3],calc[[#This Row],[ISO3]]),IF(AND(calc[[#This Row],[C3Source]]="RoeNoAgri",calc[[#This Row],[C4Source]]="GHGI"),SUMIFS(DataShLandRemPot[GHGISh_noagri],DataShLandRemPot[ISO3],calc[[#This Row],[ISO3]]),IF(AND(calc[[#This Row],[C3Source]]="RoeAgri",calc[[#This Row],[C4Source]]="GHGI"),SUMIFS(DataShLandRemPot[GHGISh_wagri],DataShLandRemPot[ISO3],calc[[#This Row],[ISO3]]),""))))</f>
        <v>2.4892311060287515E-3</v>
      </c>
      <c r="O129" t="str">
        <f>IF(calc[[#This Row],[C3Value]]&lt;&gt;0,IF(calc[[#This Row],[C3Value]]&gt;=calc[[#This Row],[C3Threshold]],"Yes","No"),"nd")</f>
        <v>No</v>
      </c>
      <c r="P129" t="str">
        <f>IF(calc[[#This Row],[Method]]="FABLEBrief",INDEX(Method_FABLEBrief[],MATCH("LULUCFnegative",Method_FABLEBrief[Criteria],0),3),IF(calc[[#This Row],[Method]]="Test",INDEX(Method_Test[],MATCH("LULUCFnegative",Method_Test[Criteria],0),3),""))</f>
        <v>FAO</v>
      </c>
      <c r="Q129" s="25">
        <f>IF(calc[[#This Row],[Method]]="FABLEBrief",INDEX(Method_FABLEBrief[],MATCH("LULUCFnegative",Method_FABLEBrief[Criteria],0),2),IF(calc[[#This Row],[Method]]="Test",INDEX(Method_Test[],MATCH("LULUCFnegative",Method_Test[Criteria],0),2),""))</f>
        <v>0</v>
      </c>
      <c r="R129" s="29">
        <f>IF(calc[[#This Row],[C4Source]]="FAO",SUMIFS(DataGHGFAO[LULUCF_MtCO2e],DataGHGFAO[ISO3],calc[[#This Row],[ISO3]]),IF(calc[[#This Row],[C4Source]]="GHGI",SUMIFS(DataGHGI[MtCO2e],DataGHGI[Sector],"Land-Use Change and Forestry",DataGHGI[ISO3],calc[[#This Row],[ISO3]]),""))</f>
        <v>-7.8513099999999988E-2</v>
      </c>
      <c r="S129" t="str">
        <f>IF(calc[[#This Row],[C4Value]]&lt;&gt;0,IF(calc[[#This Row],[C4Value]]&lt;calc[[#This Row],[C4Threshold]],"Yes","No"),"nd")</f>
        <v>Yes</v>
      </c>
      <c r="T129" t="str">
        <f>IF(calc[[#This Row],[Method]]="FABLEBrief",INDEX(Method_FABLEBrief[],MATCH("AFOLU",Method_FABLEBrief[Criteria],0),3),IF(calc[[#This Row],[Method]]="Test",INDEX(Method_Test[],MATCH("AFOLU",Method_Test[Criteria],0),3),""))</f>
        <v>FAO</v>
      </c>
      <c r="U129" s="25">
        <f>IF(calc[[#This Row],[Method]]="FABLEBrief",INDEX(Method_FABLEBrief[],MATCH("AFOLU",Method_FABLEBrief[Criteria],0),2),IF(calc[[#This Row],[Method]]="Test",INDEX(Method_Test[],MATCH("AFOLU",Method_Test[Criteria],0),2),""))</f>
        <v>0</v>
      </c>
      <c r="V129" s="25">
        <f>IF(calc[[#This Row],[C5Source]]="FAO",SUMIFS(DataGHGFAO[AFOLU_MtCO2e],DataGHGFAO[ISO3],calc[[#This Row],[ISO3]]),IF(calc[[#This Row],[C5Source]]="GHGI",SUMIFS(DataGHGI[MtCO2e],DataGHGI[Sector],"Land-Use Change and Forestry",DataGHGI[ISO3],calc[[#This Row],[ISO3]])+SUMIFS(DataGHGI[MtCO2e],DataGHGI[Sector],"Agriculture",DataGHGI[ISO3],calc[[#This Row],[ISO3]]),""))</f>
        <v>0.71748310000000004</v>
      </c>
      <c r="W129" t="str">
        <f>IF(calc[[#This Row],[C5Value]]&lt;&gt;0,IF(calc[[#This Row],[C5Value]]&lt;calc[[#This Row],[C5Threshold]],"No","Yes"),"nd")</f>
        <v>Yes</v>
      </c>
      <c r="X129" s="60" t="str">
        <f>IF(AND(calc[[#This Row],[C1Outcome]]="NO",calc[[#This Row],[C2Outcome]]="NO"),IF(calc[[#This Row],[C3Outcome]]="YES","Profile5","Profile6"),IF(calc[[#This Row],[C3Outcome]]="No","Profile4",IF(calc[[#This Row],[C4Outcome]]="YES",IF(calc[[#This Row],[C5Outcome]]="YES","Profile1","Profile2"),"Profile3")))</f>
        <v>Profile4</v>
      </c>
      <c r="Y129" s="44" t="str">
        <f>IF(OR(calc[[#This Row],[C1Outcome]]="nd",calc[[#This Row],[C3Outcome]]="nd",calc[[#This Row],[C5Outcome]]="nd"),"",calc[[#This Row],[PROFILE_pre]])</f>
        <v>Profile4</v>
      </c>
      <c r="Z129" s="62">
        <f>SUMIFS(DataGHGFAO[LULUCF_MtCO2e],DataGHGFAO[ISO3],calc[[#This Row],[ISO3]])</f>
        <v>-7.8513099999999988E-2</v>
      </c>
      <c r="AA129" s="62">
        <f>SUMIFS(DataGHGFAO[Crop_MtCO2e],DataGHGFAO[ISO3],calc[[#This Row],[ISO3]])</f>
        <v>0.13014650000000005</v>
      </c>
      <c r="AB129" s="62">
        <f>SUMIFS(DataGHGFAO[Livestock_MtCO2e],DataGHGFAO[ISO3],calc[[#This Row],[ISO3]])</f>
        <v>0.66584969999999999</v>
      </c>
      <c r="AC129" s="62">
        <f>SUMIFS(DataGHGFAO[AFOLU_MtCO2e],DataGHGFAO[ISO3],calc[[#This Row],[ISO3]])</f>
        <v>0.71748310000000004</v>
      </c>
    </row>
    <row r="130" spans="1:29">
      <c r="A130" t="s">
        <v>335</v>
      </c>
      <c r="B130" t="s">
        <v>336</v>
      </c>
      <c r="C130" t="str">
        <f>INDEX(SelectionMethod[],MATCH("x",SelectionMethod[Selection],0),2)</f>
        <v>FABLEBrief</v>
      </c>
      <c r="D130" t="str">
        <f>IF(calc[[#This Row],[Method]]="FABLEBrief",INDEX(Method_FABLEBrief[],MATCH("Totalkcal",Method_FABLEBrief[Criteria],0),3),IF(calc[[#This Row],[Method]]="Test",INDEX(Method_Test[],MATCH("Totalkcal",Method_Test[Criteria],0),3),""))</f>
        <v>FAO</v>
      </c>
      <c r="E130">
        <f>IF(calc[[#This Row],[Method]]="FABLEBrief",INDEX(Method_FABLEBrief[],MATCH("Totalkcal",Method_FABLEBrief[Criteria],0),2),IF(calc[[#This Row],[Method]]="Test",INDEX(Method_Test[],MATCH("Totalkcal",Method_Test[Criteria],0),2),""))</f>
        <v>3000</v>
      </c>
      <c r="F130">
        <f>IF(calc[[#This Row],[C1Source]]="FAO",SUMIFS(DataFoodConso[Total Kcal],DataFoodConso[ISO3],calc[[#This Row],[ISO3]]),"")</f>
        <v>2190</v>
      </c>
      <c r="G130" t="str">
        <f>IF(calc[[#This Row],[C1Value]]&gt;0,IF(calc[[#This Row],[C1Value]]&lt;=calc[[#This Row],[C1Threshold]],"No","Yes"),"nd")</f>
        <v>No</v>
      </c>
      <c r="H130" t="str">
        <f>IF(calc[[#This Row],[Method]]="FABLEBrief",INDEX(Method_FABLEBrief[],MATCH("RedMeatkcal",Method_FABLEBrief[Criteria],0),3),IF(calc[[#This Row],[Method]]="Test",INDEX(Method_Test[],MATCH("RedMeatkcal",Method_Test[Criteria],0),3),""))</f>
        <v>FAO</v>
      </c>
      <c r="I130">
        <f>IF(calc[[#This Row],[Method]]="FABLEBrief",INDEX(Method_FABLEBrief[],MATCH("RedMeatkcal",Method_FABLEBrief[Criteria],0),2),IF(calc[[#This Row],[Method]]="Test",INDEX(Method_Test[],MATCH("RedMeatkcal",Method_Test[Criteria],0),2),""))</f>
        <v>60</v>
      </c>
      <c r="J130">
        <f>IF(calc[[#This Row],[C2Source]]="FAO",SUMIFS(DataFoodConso[Red Meat],DataFoodConso[ISO3],calc[[#This Row],[ISO3]]),"")</f>
        <v>95</v>
      </c>
      <c r="K130" t="str">
        <f>IF(AND(calc[[#This Row],[C2Value]]&gt;0,calc[[#This Row],[C2Value]]&lt;=calc[[#This Row],[C2Threshold]]),"No","Yes")</f>
        <v>Yes</v>
      </c>
      <c r="L130" t="str">
        <f>IF(calc[[#This Row],[Method]]="FABLEBrief",INDEX(Method_FABLEBrief[],MATCH("LandRemovalPotential",Method_FABLEBrief[Criteria],0),3),IF(calc[[#This Row],[Method]]="Test",INDEX(Method_Test[],MATCH("LandRemovalPotential",Method_Test[Criteria],0),3),""))</f>
        <v>RoeNoAgri</v>
      </c>
      <c r="M130" s="3">
        <f>IF(calc[[#This Row],[Method]]="FABLEBrief",INDEX(Method_FABLEBrief[],MATCH("LandRemovalPotential",Method_FABLEBrief[Criteria],0),2),IF(calc[[#This Row],[Method]]="Test",INDEX(Method_Test[],MATCH("LandRemovalPotential",Method_Test[Criteria],0),2),""))</f>
        <v>0.19550000000000001</v>
      </c>
      <c r="N130" s="3">
        <f>IF(AND(calc[[#This Row],[C3Source]]="RoeNoAgri",calc[[#This Row],[C4Source]]="FAO"),SUMIFS(DataShLandRemPot[FAOSh_noagri],DataShLandRemPot[ISO3],calc[[#This Row],[ISO3]]),IF(AND(calc[[#This Row],[C3Source]]="RoeAgri",calc[[#This Row],[C4Source]]="FAO"),SUMIFS(DataShLandRemPot[FAOSh_withagri],DataShLandRemPot[ISO3],calc[[#This Row],[ISO3]]),IF(AND(calc[[#This Row],[C3Source]]="RoeNoAgri",calc[[#This Row],[C4Source]]="GHGI"),SUMIFS(DataShLandRemPot[GHGISh_noagri],DataShLandRemPot[ISO3],calc[[#This Row],[ISO3]]),IF(AND(calc[[#This Row],[C3Source]]="RoeAgri",calc[[#This Row],[C4Source]]="GHGI"),SUMIFS(DataShLandRemPot[GHGISh_wagri],DataShLandRemPot[ISO3],calc[[#This Row],[ISO3]]),""))))</f>
        <v>3.7274140204612755E-2</v>
      </c>
      <c r="O130" t="str">
        <f>IF(calc[[#This Row],[C3Value]]&lt;&gt;0,IF(calc[[#This Row],[C3Value]]&gt;=calc[[#This Row],[C3Threshold]],"Yes","No"),"nd")</f>
        <v>No</v>
      </c>
      <c r="P130" t="str">
        <f>IF(calc[[#This Row],[Method]]="FABLEBrief",INDEX(Method_FABLEBrief[],MATCH("LULUCFnegative",Method_FABLEBrief[Criteria],0),3),IF(calc[[#This Row],[Method]]="Test",INDEX(Method_Test[],MATCH("LULUCFnegative",Method_Test[Criteria],0),3),""))</f>
        <v>FAO</v>
      </c>
      <c r="Q130" s="25">
        <f>IF(calc[[#This Row],[Method]]="FABLEBrief",INDEX(Method_FABLEBrief[],MATCH("LULUCFnegative",Method_FABLEBrief[Criteria],0),2),IF(calc[[#This Row],[Method]]="Test",INDEX(Method_Test[],MATCH("LULUCFnegative",Method_Test[Criteria],0),2),""))</f>
        <v>0</v>
      </c>
      <c r="R130" s="29">
        <f>IF(calc[[#This Row],[C4Source]]="FAO",SUMIFS(DataGHGFAO[LULUCF_MtCO2e],DataGHGFAO[ISO3],calc[[#This Row],[ISO3]]),IF(calc[[#This Row],[C4Source]]="GHGI",SUMIFS(DataGHGI[MtCO2e],DataGHGI[Sector],"Land-Use Change and Forestry",DataGHGI[ISO3],calc[[#This Row],[ISO3]]),""))</f>
        <v>0</v>
      </c>
      <c r="S130" t="str">
        <f>IF(calc[[#This Row],[C4Value]]&lt;&gt;0,IF(calc[[#This Row],[C4Value]]&lt;calc[[#This Row],[C4Threshold]],"Yes","No"),"nd")</f>
        <v>nd</v>
      </c>
      <c r="T130" t="str">
        <f>IF(calc[[#This Row],[Method]]="FABLEBrief",INDEX(Method_FABLEBrief[],MATCH("AFOLU",Method_FABLEBrief[Criteria],0),3),IF(calc[[#This Row],[Method]]="Test",INDEX(Method_Test[],MATCH("AFOLU",Method_Test[Criteria],0),3),""))</f>
        <v>FAO</v>
      </c>
      <c r="U130" s="25">
        <f>IF(calc[[#This Row],[Method]]="FABLEBrief",INDEX(Method_FABLEBrief[],MATCH("AFOLU",Method_FABLEBrief[Criteria],0),2),IF(calc[[#This Row],[Method]]="Test",INDEX(Method_Test[],MATCH("AFOLU",Method_Test[Criteria],0),2),""))</f>
        <v>0</v>
      </c>
      <c r="V130" s="25">
        <f>IF(calc[[#This Row],[C5Source]]="FAO",SUMIFS(DataGHGFAO[AFOLU_MtCO2e],DataGHGFAO[ISO3],calc[[#This Row],[ISO3]]),IF(calc[[#This Row],[C5Source]]="GHGI",SUMIFS(DataGHGI[MtCO2e],DataGHGI[Sector],"Land-Use Change and Forestry",DataGHGI[ISO3],calc[[#This Row],[ISO3]])+SUMIFS(DataGHGI[MtCO2e],DataGHGI[Sector],"Agriculture",DataGHGI[ISO3],calc[[#This Row],[ISO3]]),""))</f>
        <v>1.3819332999999998</v>
      </c>
      <c r="W130" t="str">
        <f>IF(calc[[#This Row],[C5Value]]&lt;&gt;0,IF(calc[[#This Row],[C5Value]]&lt;calc[[#This Row],[C5Threshold]],"No","Yes"),"nd")</f>
        <v>Yes</v>
      </c>
      <c r="X130" s="60" t="str">
        <f>IF(AND(calc[[#This Row],[C1Outcome]]="NO",calc[[#This Row],[C2Outcome]]="NO"),IF(calc[[#This Row],[C3Outcome]]="YES","Profile5","Profile6"),IF(calc[[#This Row],[C3Outcome]]="No","Profile4",IF(calc[[#This Row],[C4Outcome]]="YES",IF(calc[[#This Row],[C5Outcome]]="YES","Profile1","Profile2"),"Profile3")))</f>
        <v>Profile4</v>
      </c>
      <c r="Y130" s="44" t="str">
        <f>IF(OR(calc[[#This Row],[C1Outcome]]="nd",calc[[#This Row],[C3Outcome]]="nd",calc[[#This Row],[C5Outcome]]="nd"),"",calc[[#This Row],[PROFILE_pre]])</f>
        <v>Profile4</v>
      </c>
      <c r="Z130" s="62">
        <f>SUMIFS(DataGHGFAO[LULUCF_MtCO2e],DataGHGFAO[ISO3],calc[[#This Row],[ISO3]])</f>
        <v>0</v>
      </c>
      <c r="AA130" s="62">
        <f>SUMIFS(DataGHGFAO[Crop_MtCO2e],DataGHGFAO[ISO3],calc[[#This Row],[ISO3]])</f>
        <v>2.6932499999999804E-2</v>
      </c>
      <c r="AB130" s="62">
        <f>SUMIFS(DataGHGFAO[Livestock_MtCO2e],DataGHGFAO[ISO3],calc[[#This Row],[ISO3]])</f>
        <v>1.3550008</v>
      </c>
      <c r="AC130" s="62">
        <f>SUMIFS(DataGHGFAO[AFOLU_MtCO2e],DataGHGFAO[ISO3],calc[[#This Row],[ISO3]])</f>
        <v>1.3819332999999998</v>
      </c>
    </row>
    <row r="131" spans="1:29">
      <c r="A131" t="s">
        <v>69</v>
      </c>
      <c r="B131" t="s">
        <v>70</v>
      </c>
      <c r="C131" t="str">
        <f>INDEX(SelectionMethod[],MATCH("x",SelectionMethod[Selection],0),2)</f>
        <v>FABLEBrief</v>
      </c>
      <c r="D131" t="str">
        <f>IF(calc[[#This Row],[Method]]="FABLEBrief",INDEX(Method_FABLEBrief[],MATCH("Totalkcal",Method_FABLEBrief[Criteria],0),3),IF(calc[[#This Row],[Method]]="Test",INDEX(Method_Test[],MATCH("Totalkcal",Method_Test[Criteria],0),3),""))</f>
        <v>FAO</v>
      </c>
      <c r="E131">
        <f>IF(calc[[#This Row],[Method]]="FABLEBrief",INDEX(Method_FABLEBrief[],MATCH("Totalkcal",Method_FABLEBrief[Criteria],0),2),IF(calc[[#This Row],[Method]]="Test",INDEX(Method_Test[],MATCH("Totalkcal",Method_Test[Criteria],0),2),""))</f>
        <v>3000</v>
      </c>
      <c r="F131">
        <f>IF(calc[[#This Row],[C1Source]]="FAO",SUMIFS(DataFoodConso[Total Kcal],DataFoodConso[ISO3],calc[[#This Row],[ISO3]]),"")</f>
        <v>2149</v>
      </c>
      <c r="G131" t="str">
        <f>IF(calc[[#This Row],[C1Value]]&gt;0,IF(calc[[#This Row],[C1Value]]&lt;=calc[[#This Row],[C1Threshold]],"No","Yes"),"nd")</f>
        <v>No</v>
      </c>
      <c r="H131" t="str">
        <f>IF(calc[[#This Row],[Method]]="FABLEBrief",INDEX(Method_FABLEBrief[],MATCH("RedMeatkcal",Method_FABLEBrief[Criteria],0),3),IF(calc[[#This Row],[Method]]="Test",INDEX(Method_Test[],MATCH("RedMeatkcal",Method_Test[Criteria],0),3),""))</f>
        <v>FAO</v>
      </c>
      <c r="I131">
        <f>IF(calc[[#This Row],[Method]]="FABLEBrief",INDEX(Method_FABLEBrief[],MATCH("RedMeatkcal",Method_FABLEBrief[Criteria],0),2),IF(calc[[#This Row],[Method]]="Test",INDEX(Method_Test[],MATCH("RedMeatkcal",Method_Test[Criteria],0),2),""))</f>
        <v>60</v>
      </c>
      <c r="J131">
        <f>IF(calc[[#This Row],[C2Source]]="FAO",SUMIFS(DataFoodConso[Red Meat],DataFoodConso[ISO3],calc[[#This Row],[ISO3]]),"")</f>
        <v>46</v>
      </c>
      <c r="K131" t="str">
        <f>IF(AND(calc[[#This Row],[C2Value]]&gt;0,calc[[#This Row],[C2Value]]&lt;=calc[[#This Row],[C2Threshold]]),"No","Yes")</f>
        <v>No</v>
      </c>
      <c r="L131" t="str">
        <f>IF(calc[[#This Row],[Method]]="FABLEBrief",INDEX(Method_FABLEBrief[],MATCH("LandRemovalPotential",Method_FABLEBrief[Criteria],0),3),IF(calc[[#This Row],[Method]]="Test",INDEX(Method_Test[],MATCH("LandRemovalPotential",Method_Test[Criteria],0),3),""))</f>
        <v>RoeNoAgri</v>
      </c>
      <c r="M131" s="3">
        <f>IF(calc[[#This Row],[Method]]="FABLEBrief",INDEX(Method_FABLEBrief[],MATCH("LandRemovalPotential",Method_FABLEBrief[Criteria],0),2),IF(calc[[#This Row],[Method]]="Test",INDEX(Method_Test[],MATCH("LandRemovalPotential",Method_Test[Criteria],0),2),""))</f>
        <v>0.19550000000000001</v>
      </c>
      <c r="N131" s="3">
        <f>IF(AND(calc[[#This Row],[C3Source]]="RoeNoAgri",calc[[#This Row],[C4Source]]="FAO"),SUMIFS(DataShLandRemPot[FAOSh_noagri],DataShLandRemPot[ISO3],calc[[#This Row],[ISO3]]),IF(AND(calc[[#This Row],[C3Source]]="RoeAgri",calc[[#This Row],[C4Source]]="FAO"),SUMIFS(DataShLandRemPot[FAOSh_withagri],DataShLandRemPot[ISO3],calc[[#This Row],[ISO3]]),IF(AND(calc[[#This Row],[C3Source]]="RoeNoAgri",calc[[#This Row],[C4Source]]="GHGI"),SUMIFS(DataShLandRemPot[GHGISh_noagri],DataShLandRemPot[ISO3],calc[[#This Row],[ISO3]]),IF(AND(calc[[#This Row],[C3Source]]="RoeAgri",calc[[#This Row],[C4Source]]="GHGI"),SUMIFS(DataShLandRemPot[GHGISh_wagri],DataShLandRemPot[ISO3],calc[[#This Row],[ISO3]]),""))))</f>
        <v>2.1383463729384844</v>
      </c>
      <c r="O131" t="str">
        <f>IF(calc[[#This Row],[C3Value]]&lt;&gt;0,IF(calc[[#This Row],[C3Value]]&gt;=calc[[#This Row],[C3Threshold]],"Yes","No"),"nd")</f>
        <v>Yes</v>
      </c>
      <c r="P131" t="str">
        <f>IF(calc[[#This Row],[Method]]="FABLEBrief",INDEX(Method_FABLEBrief[],MATCH("LULUCFnegative",Method_FABLEBrief[Criteria],0),3),IF(calc[[#This Row],[Method]]="Test",INDEX(Method_Test[],MATCH("LULUCFnegative",Method_Test[Criteria],0),3),""))</f>
        <v>FAO</v>
      </c>
      <c r="Q131" s="25">
        <f>IF(calc[[#This Row],[Method]]="FABLEBrief",INDEX(Method_FABLEBrief[],MATCH("LULUCFnegative",Method_FABLEBrief[Criteria],0),2),IF(calc[[#This Row],[Method]]="Test",INDEX(Method_Test[],MATCH("LULUCFnegative",Method_Test[Criteria],0),2),""))</f>
        <v>0</v>
      </c>
      <c r="R131" s="29">
        <f>IF(calc[[#This Row],[C4Source]]="FAO",SUMIFS(DataGHGFAO[LULUCF_MtCO2e],DataGHGFAO[ISO3],calc[[#This Row],[ISO3]]),IF(calc[[#This Row],[C4Source]]="GHGI",SUMIFS(DataGHGI[MtCO2e],DataGHGI[Sector],"Land-Use Change and Forestry",DataGHGI[ISO3],calc[[#This Row],[ISO3]]),""))</f>
        <v>13.646236</v>
      </c>
      <c r="S131" t="str">
        <f>IF(calc[[#This Row],[C4Value]]&lt;&gt;0,IF(calc[[#This Row],[C4Value]]&lt;calc[[#This Row],[C4Threshold]],"Yes","No"),"nd")</f>
        <v>No</v>
      </c>
      <c r="T131" t="str">
        <f>IF(calc[[#This Row],[Method]]="FABLEBrief",INDEX(Method_FABLEBrief[],MATCH("AFOLU",Method_FABLEBrief[Criteria],0),3),IF(calc[[#This Row],[Method]]="Test",INDEX(Method_Test[],MATCH("AFOLU",Method_Test[Criteria],0),3),""))</f>
        <v>FAO</v>
      </c>
      <c r="U131" s="25">
        <f>IF(calc[[#This Row],[Method]]="FABLEBrief",INDEX(Method_FABLEBrief[],MATCH("AFOLU",Method_FABLEBrief[Criteria],0),2),IF(calc[[#This Row],[Method]]="Test",INDEX(Method_Test[],MATCH("AFOLU",Method_Test[Criteria],0),2),""))</f>
        <v>0</v>
      </c>
      <c r="V131" s="25">
        <f>IF(calc[[#This Row],[C5Source]]="FAO",SUMIFS(DataGHGFAO[AFOLU_MtCO2e],DataGHGFAO[ISO3],calc[[#This Row],[ISO3]]),IF(calc[[#This Row],[C5Source]]="GHGI",SUMIFS(DataGHGI[MtCO2e],DataGHGI[Sector],"Land-Use Change and Forestry",DataGHGI[ISO3],calc[[#This Row],[ISO3]])+SUMIFS(DataGHGI[MtCO2e],DataGHGI[Sector],"Agriculture",DataGHGI[ISO3],calc[[#This Row],[ISO3]]),""))</f>
        <v>14.2331457</v>
      </c>
      <c r="W131" t="str">
        <f>IF(calc[[#This Row],[C5Value]]&lt;&gt;0,IF(calc[[#This Row],[C5Value]]&lt;calc[[#This Row],[C5Threshold]],"No","Yes"),"nd")</f>
        <v>Yes</v>
      </c>
      <c r="X131" s="60" t="str">
        <f>IF(AND(calc[[#This Row],[C1Outcome]]="NO",calc[[#This Row],[C2Outcome]]="NO"),IF(calc[[#This Row],[C3Outcome]]="YES","Profile5","Profile6"),IF(calc[[#This Row],[C3Outcome]]="No","Profile4",IF(calc[[#This Row],[C4Outcome]]="YES",IF(calc[[#This Row],[C5Outcome]]="YES","Profile1","Profile2"),"Profile3")))</f>
        <v>Profile5</v>
      </c>
      <c r="Y131" s="44" t="str">
        <f>IF(OR(calc[[#This Row],[C1Outcome]]="nd",calc[[#This Row],[C3Outcome]]="nd",calc[[#This Row],[C5Outcome]]="nd"),"",calc[[#This Row],[PROFILE_pre]])</f>
        <v>Profile5</v>
      </c>
      <c r="Z131" s="62">
        <f>SUMIFS(DataGHGFAO[LULUCF_MtCO2e],DataGHGFAO[ISO3],calc[[#This Row],[ISO3]])</f>
        <v>13.646236</v>
      </c>
      <c r="AA131" s="62">
        <f>SUMIFS(DataGHGFAO[Crop_MtCO2e],DataGHGFAO[ISO3],calc[[#This Row],[ISO3]])</f>
        <v>0.21150250000000004</v>
      </c>
      <c r="AB131" s="62">
        <f>SUMIFS(DataGHGFAO[Livestock_MtCO2e],DataGHGFAO[ISO3],calc[[#This Row],[ISO3]])</f>
        <v>0.37540720000000005</v>
      </c>
      <c r="AC131" s="62">
        <f>SUMIFS(DataGHGFAO[AFOLU_MtCO2e],DataGHGFAO[ISO3],calc[[#This Row],[ISO3]])</f>
        <v>14.2331457</v>
      </c>
    </row>
    <row r="132" spans="1:29">
      <c r="A132" t="s">
        <v>55</v>
      </c>
      <c r="B132" t="s">
        <v>56</v>
      </c>
      <c r="C132" t="str">
        <f>INDEX(SelectionMethod[],MATCH("x",SelectionMethod[Selection],0),2)</f>
        <v>FABLEBrief</v>
      </c>
      <c r="D132" t="str">
        <f>IF(calc[[#This Row],[Method]]="FABLEBrief",INDEX(Method_FABLEBrief[],MATCH("Totalkcal",Method_FABLEBrief[Criteria],0),3),IF(calc[[#This Row],[Method]]="Test",INDEX(Method_Test[],MATCH("Totalkcal",Method_Test[Criteria],0),3),""))</f>
        <v>FAO</v>
      </c>
      <c r="E132">
        <f>IF(calc[[#This Row],[Method]]="FABLEBrief",INDEX(Method_FABLEBrief[],MATCH("Totalkcal",Method_FABLEBrief[Criteria],0),2),IF(calc[[#This Row],[Method]]="Test",INDEX(Method_Test[],MATCH("Totalkcal",Method_Test[Criteria],0),2),""))</f>
        <v>3000</v>
      </c>
      <c r="F132">
        <f>IF(calc[[#This Row],[C1Source]]="FAO",SUMIFS(DataFoodConso[Total Kcal],DataFoodConso[ISO3],calc[[#This Row],[ISO3]]),"")</f>
        <v>3141</v>
      </c>
      <c r="G132" t="str">
        <f>IF(calc[[#This Row],[C1Value]]&gt;0,IF(calc[[#This Row],[C1Value]]&lt;=calc[[#This Row],[C1Threshold]],"No","Yes"),"nd")</f>
        <v>Yes</v>
      </c>
      <c r="H132" t="str">
        <f>IF(calc[[#This Row],[Method]]="FABLEBrief",INDEX(Method_FABLEBrief[],MATCH("RedMeatkcal",Method_FABLEBrief[Criteria],0),3),IF(calc[[#This Row],[Method]]="Test",INDEX(Method_Test[],MATCH("RedMeatkcal",Method_Test[Criteria],0),3),""))</f>
        <v>FAO</v>
      </c>
      <c r="I132">
        <f>IF(calc[[#This Row],[Method]]="FABLEBrief",INDEX(Method_FABLEBrief[],MATCH("RedMeatkcal",Method_FABLEBrief[Criteria],0),2),IF(calc[[#This Row],[Method]]="Test",INDEX(Method_Test[],MATCH("RedMeatkcal",Method_Test[Criteria],0),2),""))</f>
        <v>60</v>
      </c>
      <c r="J132">
        <f>IF(calc[[#This Row],[C2Source]]="FAO",SUMIFS(DataFoodConso[Red Meat],DataFoodConso[ISO3],calc[[#This Row],[ISO3]]),"")</f>
        <v>46</v>
      </c>
      <c r="K132" t="str">
        <f>IF(AND(calc[[#This Row],[C2Value]]&gt;0,calc[[#This Row],[C2Value]]&lt;=calc[[#This Row],[C2Threshold]]),"No","Yes")</f>
        <v>No</v>
      </c>
      <c r="L132" t="str">
        <f>IF(calc[[#This Row],[Method]]="FABLEBrief",INDEX(Method_FABLEBrief[],MATCH("LandRemovalPotential",Method_FABLEBrief[Criteria],0),3),IF(calc[[#This Row],[Method]]="Test",INDEX(Method_Test[],MATCH("LandRemovalPotential",Method_Test[Criteria],0),3),""))</f>
        <v>RoeNoAgri</v>
      </c>
      <c r="M132" s="3">
        <f>IF(calc[[#This Row],[Method]]="FABLEBrief",INDEX(Method_FABLEBrief[],MATCH("LandRemovalPotential",Method_FABLEBrief[Criteria],0),2),IF(calc[[#This Row],[Method]]="Test",INDEX(Method_Test[],MATCH("LandRemovalPotential",Method_Test[Criteria],0),2),""))</f>
        <v>0.19550000000000001</v>
      </c>
      <c r="N132" s="3">
        <f>IF(AND(calc[[#This Row],[C3Source]]="RoeNoAgri",calc[[#This Row],[C4Source]]="FAO"),SUMIFS(DataShLandRemPot[FAOSh_noagri],DataShLandRemPot[ISO3],calc[[#This Row],[ISO3]]),IF(AND(calc[[#This Row],[C3Source]]="RoeAgri",calc[[#This Row],[C4Source]]="FAO"),SUMIFS(DataShLandRemPot[FAOSh_withagri],DataShLandRemPot[ISO3],calc[[#This Row],[ISO3]]),IF(AND(calc[[#This Row],[C3Source]]="RoeNoAgri",calc[[#This Row],[C4Source]]="GHGI"),SUMIFS(DataShLandRemPot[GHGISh_noagri],DataShLandRemPot[ISO3],calc[[#This Row],[ISO3]]),IF(AND(calc[[#This Row],[C3Source]]="RoeAgri",calc[[#This Row],[C4Source]]="GHGI"),SUMIFS(DataShLandRemPot[GHGISh_wagri],DataShLandRemPot[ISO3],calc[[#This Row],[ISO3]]),""))))</f>
        <v>5.2080801390690546E-4</v>
      </c>
      <c r="O132" t="str">
        <f>IF(calc[[#This Row],[C3Value]]&lt;&gt;0,IF(calc[[#This Row],[C3Value]]&gt;=calc[[#This Row],[C3Threshold]],"Yes","No"),"nd")</f>
        <v>No</v>
      </c>
      <c r="P132" t="str">
        <f>IF(calc[[#This Row],[Method]]="FABLEBrief",INDEX(Method_FABLEBrief[],MATCH("LULUCFnegative",Method_FABLEBrief[Criteria],0),3),IF(calc[[#This Row],[Method]]="Test",INDEX(Method_Test[],MATCH("LULUCFnegative",Method_Test[Criteria],0),3),""))</f>
        <v>FAO</v>
      </c>
      <c r="Q132" s="25">
        <f>IF(calc[[#This Row],[Method]]="FABLEBrief",INDEX(Method_FABLEBrief[],MATCH("LULUCFnegative",Method_FABLEBrief[Criteria],0),2),IF(calc[[#This Row],[Method]]="Test",INDEX(Method_Test[],MATCH("LULUCFnegative",Method_Test[Criteria],0),2),""))</f>
        <v>0</v>
      </c>
      <c r="R132" s="29">
        <f>IF(calc[[#This Row],[C4Source]]="FAO",SUMIFS(DataGHGFAO[LULUCF_MtCO2e],DataGHGFAO[ISO3],calc[[#This Row],[ISO3]]),IF(calc[[#This Row],[C4Source]]="GHGI",SUMIFS(DataGHGI[MtCO2e],DataGHGI[Sector],"Land-Use Change and Forestry",DataGHGI[ISO3],calc[[#This Row],[ISO3]]),""))</f>
        <v>0</v>
      </c>
      <c r="S132" t="str">
        <f>IF(calc[[#This Row],[C4Value]]&lt;&gt;0,IF(calc[[#This Row],[C4Value]]&lt;calc[[#This Row],[C4Threshold]],"Yes","No"),"nd")</f>
        <v>nd</v>
      </c>
      <c r="T132" t="str">
        <f>IF(calc[[#This Row],[Method]]="FABLEBrief",INDEX(Method_FABLEBrief[],MATCH("AFOLU",Method_FABLEBrief[Criteria],0),3),IF(calc[[#This Row],[Method]]="Test",INDEX(Method_Test[],MATCH("AFOLU",Method_Test[Criteria],0),3),""))</f>
        <v>FAO</v>
      </c>
      <c r="U132" s="25">
        <f>IF(calc[[#This Row],[Method]]="FABLEBrief",INDEX(Method_FABLEBrief[],MATCH("AFOLU",Method_FABLEBrief[Criteria],0),2),IF(calc[[#This Row],[Method]]="Test",INDEX(Method_Test[],MATCH("AFOLU",Method_Test[Criteria],0),2),""))</f>
        <v>0</v>
      </c>
      <c r="V132" s="25">
        <f>IF(calc[[#This Row],[C5Source]]="FAO",SUMIFS(DataGHGFAO[AFOLU_MtCO2e],DataGHGFAO[ISO3],calc[[#This Row],[ISO3]]),IF(calc[[#This Row],[C5Source]]="GHGI",SUMIFS(DataGHGI[MtCO2e],DataGHGI[Sector],"Land-Use Change and Forestry",DataGHGI[ISO3],calc[[#This Row],[ISO3]])+SUMIFS(DataGHGI[MtCO2e],DataGHGI[Sector],"Agriculture",DataGHGI[ISO3],calc[[#This Row],[ISO3]]),""))</f>
        <v>3.0754752000000001</v>
      </c>
      <c r="W132" t="str">
        <f>IF(calc[[#This Row],[C5Value]]&lt;&gt;0,IF(calc[[#This Row],[C5Value]]&lt;calc[[#This Row],[C5Threshold]],"No","Yes"),"nd")</f>
        <v>Yes</v>
      </c>
      <c r="X132" s="60" t="str">
        <f>IF(AND(calc[[#This Row],[C1Outcome]]="NO",calc[[#This Row],[C2Outcome]]="NO"),IF(calc[[#This Row],[C3Outcome]]="YES","Profile5","Profile6"),IF(calc[[#This Row],[C3Outcome]]="No","Profile4",IF(calc[[#This Row],[C4Outcome]]="YES",IF(calc[[#This Row],[C5Outcome]]="YES","Profile1","Profile2"),"Profile3")))</f>
        <v>Profile4</v>
      </c>
      <c r="Y132" s="44" t="str">
        <f>IF(OR(calc[[#This Row],[C1Outcome]]="nd",calc[[#This Row],[C3Outcome]]="nd",calc[[#This Row],[C5Outcome]]="nd"),"",calc[[#This Row],[PROFILE_pre]])</f>
        <v>Profile4</v>
      </c>
      <c r="Z132" s="62">
        <f>SUMIFS(DataGHGFAO[LULUCF_MtCO2e],DataGHGFAO[ISO3],calc[[#This Row],[ISO3]])</f>
        <v>0</v>
      </c>
      <c r="AA132" s="62">
        <f>SUMIFS(DataGHGFAO[Crop_MtCO2e],DataGHGFAO[ISO3],calc[[#This Row],[ISO3]])</f>
        <v>0.11643329999999974</v>
      </c>
      <c r="AB132" s="62">
        <f>SUMIFS(DataGHGFAO[Livestock_MtCO2e],DataGHGFAO[ISO3],calc[[#This Row],[ISO3]])</f>
        <v>2.9590419000000003</v>
      </c>
      <c r="AC132" s="62">
        <f>SUMIFS(DataGHGFAO[AFOLU_MtCO2e],DataGHGFAO[ISO3],calc[[#This Row],[ISO3]])</f>
        <v>3.0754752000000001</v>
      </c>
    </row>
    <row r="133" spans="1:29">
      <c r="A133" t="s">
        <v>5</v>
      </c>
      <c r="B133" t="s">
        <v>6</v>
      </c>
      <c r="C133" t="str">
        <f>INDEX(SelectionMethod[],MATCH("x",SelectionMethod[Selection],0),2)</f>
        <v>FABLEBrief</v>
      </c>
      <c r="D133" t="str">
        <f>IF(calc[[#This Row],[Method]]="FABLEBrief",INDEX(Method_FABLEBrief[],MATCH("Totalkcal",Method_FABLEBrief[Criteria],0),3),IF(calc[[#This Row],[Method]]="Test",INDEX(Method_Test[],MATCH("Totalkcal",Method_Test[Criteria],0),3),""))</f>
        <v>FAO</v>
      </c>
      <c r="E133">
        <f>IF(calc[[#This Row],[Method]]="FABLEBrief",INDEX(Method_FABLEBrief[],MATCH("Totalkcal",Method_FABLEBrief[Criteria],0),2),IF(calc[[#This Row],[Method]]="Test",INDEX(Method_Test[],MATCH("Totalkcal",Method_Test[Criteria],0),2),""))</f>
        <v>3000</v>
      </c>
      <c r="F133">
        <f>IF(calc[[#This Row],[C1Source]]="FAO",SUMIFS(DataFoodConso[Total Kcal],DataFoodConso[ISO3],calc[[#This Row],[ISO3]]),"")</f>
        <v>0</v>
      </c>
      <c r="G133" t="str">
        <f>IF(calc[[#This Row],[C1Value]]&gt;0,IF(calc[[#This Row],[C1Value]]&lt;=calc[[#This Row],[C1Threshold]],"No","Yes"),"nd")</f>
        <v>nd</v>
      </c>
      <c r="H133" t="str">
        <f>IF(calc[[#This Row],[Method]]="FABLEBrief",INDEX(Method_FABLEBrief[],MATCH("RedMeatkcal",Method_FABLEBrief[Criteria],0),3),IF(calc[[#This Row],[Method]]="Test",INDEX(Method_Test[],MATCH("RedMeatkcal",Method_Test[Criteria],0),3),""))</f>
        <v>FAO</v>
      </c>
      <c r="I133">
        <f>IF(calc[[#This Row],[Method]]="FABLEBrief",INDEX(Method_FABLEBrief[],MATCH("RedMeatkcal",Method_FABLEBrief[Criteria],0),2),IF(calc[[#This Row],[Method]]="Test",INDEX(Method_Test[],MATCH("RedMeatkcal",Method_Test[Criteria],0),2),""))</f>
        <v>60</v>
      </c>
      <c r="J133">
        <f>IF(calc[[#This Row],[C2Source]]="FAO",SUMIFS(DataFoodConso[Red Meat],DataFoodConso[ISO3],calc[[#This Row],[ISO3]]),"")</f>
        <v>0</v>
      </c>
      <c r="K133" t="str">
        <f>IF(AND(calc[[#This Row],[C2Value]]&gt;0,calc[[#This Row],[C2Value]]&lt;=calc[[#This Row],[C2Threshold]]),"No","Yes")</f>
        <v>Yes</v>
      </c>
      <c r="L133" t="str">
        <f>IF(calc[[#This Row],[Method]]="FABLEBrief",INDEX(Method_FABLEBrief[],MATCH("LandRemovalPotential",Method_FABLEBrief[Criteria],0),3),IF(calc[[#This Row],[Method]]="Test",INDEX(Method_Test[],MATCH("LandRemovalPotential",Method_Test[Criteria],0),3),""))</f>
        <v>RoeNoAgri</v>
      </c>
      <c r="M133" s="3">
        <f>IF(calc[[#This Row],[Method]]="FABLEBrief",INDEX(Method_FABLEBrief[],MATCH("LandRemovalPotential",Method_FABLEBrief[Criteria],0),2),IF(calc[[#This Row],[Method]]="Test",INDEX(Method_Test[],MATCH("LandRemovalPotential",Method_Test[Criteria],0),2),""))</f>
        <v>0.19550000000000001</v>
      </c>
      <c r="N133" s="3">
        <f>IF(AND(calc[[#This Row],[C3Source]]="RoeNoAgri",calc[[#This Row],[C4Source]]="FAO"),SUMIFS(DataShLandRemPot[FAOSh_noagri],DataShLandRemPot[ISO3],calc[[#This Row],[ISO3]]),IF(AND(calc[[#This Row],[C3Source]]="RoeAgri",calc[[#This Row],[C4Source]]="FAO"),SUMIFS(DataShLandRemPot[FAOSh_withagri],DataShLandRemPot[ISO3],calc[[#This Row],[ISO3]]),IF(AND(calc[[#This Row],[C3Source]]="RoeNoAgri",calc[[#This Row],[C4Source]]="GHGI"),SUMIFS(DataShLandRemPot[GHGISh_noagri],DataShLandRemPot[ISO3],calc[[#This Row],[ISO3]]),IF(AND(calc[[#This Row],[C3Source]]="RoeAgri",calc[[#This Row],[C4Source]]="GHGI"),SUMIFS(DataShLandRemPot[GHGISh_wagri],DataShLandRemPot[ISO3],calc[[#This Row],[ISO3]]),""))))</f>
        <v>2.062652966078098E-2</v>
      </c>
      <c r="O133" t="str">
        <f>IF(calc[[#This Row],[C3Value]]&lt;&gt;0,IF(calc[[#This Row],[C3Value]]&gt;=calc[[#This Row],[C3Threshold]],"Yes","No"),"nd")</f>
        <v>No</v>
      </c>
      <c r="P133" t="str">
        <f>IF(calc[[#This Row],[Method]]="FABLEBrief",INDEX(Method_FABLEBrief[],MATCH("LULUCFnegative",Method_FABLEBrief[Criteria],0),3),IF(calc[[#This Row],[Method]]="Test",INDEX(Method_Test[],MATCH("LULUCFnegative",Method_Test[Criteria],0),3),""))</f>
        <v>FAO</v>
      </c>
      <c r="Q133" s="25">
        <f>IF(calc[[#This Row],[Method]]="FABLEBrief",INDEX(Method_FABLEBrief[],MATCH("LULUCFnegative",Method_FABLEBrief[Criteria],0),2),IF(calc[[#This Row],[Method]]="Test",INDEX(Method_Test[],MATCH("LULUCFnegative",Method_Test[Criteria],0),2),""))</f>
        <v>0</v>
      </c>
      <c r="R133" s="29">
        <f>IF(calc[[#This Row],[C4Source]]="FAO",SUMIFS(DataGHGFAO[LULUCF_MtCO2e],DataGHGFAO[ISO3],calc[[#This Row],[ISO3]]),IF(calc[[#This Row],[C4Source]]="GHGI",SUMIFS(DataGHGI[MtCO2e],DataGHGI[Sector],"Land-Use Change and Forestry",DataGHGI[ISO3],calc[[#This Row],[ISO3]]),""))</f>
        <v>0</v>
      </c>
      <c r="S133" t="str">
        <f>IF(calc[[#This Row],[C4Value]]&lt;&gt;0,IF(calc[[#This Row],[C4Value]]&lt;calc[[#This Row],[C4Threshold]],"Yes","No"),"nd")</f>
        <v>nd</v>
      </c>
      <c r="T133" t="str">
        <f>IF(calc[[#This Row],[Method]]="FABLEBrief",INDEX(Method_FABLEBrief[],MATCH("AFOLU",Method_FABLEBrief[Criteria],0),3),IF(calc[[#This Row],[Method]]="Test",INDEX(Method_Test[],MATCH("AFOLU",Method_Test[Criteria],0),3),""))</f>
        <v>FAO</v>
      </c>
      <c r="U133" s="25">
        <f>IF(calc[[#This Row],[Method]]="FABLEBrief",INDEX(Method_FABLEBrief[],MATCH("AFOLU",Method_FABLEBrief[Criteria],0),2),IF(calc[[#This Row],[Method]]="Test",INDEX(Method_Test[],MATCH("AFOLU",Method_Test[Criteria],0),2),""))</f>
        <v>0</v>
      </c>
      <c r="V133" s="25">
        <f>IF(calc[[#This Row],[C5Source]]="FAO",SUMIFS(DataGHGFAO[AFOLU_MtCO2e],DataGHGFAO[ISO3],calc[[#This Row],[ISO3]]),IF(calc[[#This Row],[C5Source]]="GHGI",SUMIFS(DataGHGI[MtCO2e],DataGHGI[Sector],"Land-Use Change and Forestry",DataGHGI[ISO3],calc[[#This Row],[ISO3]])+SUMIFS(DataGHGI[MtCO2e],DataGHGI[Sector],"Agriculture",DataGHGI[ISO3],calc[[#This Row],[ISO3]]),""))</f>
        <v>0</v>
      </c>
      <c r="W133" t="str">
        <f>IF(calc[[#This Row],[C5Value]]&lt;&gt;0,IF(calc[[#This Row],[C5Value]]&lt;calc[[#This Row],[C5Threshold]],"No","Yes"),"nd")</f>
        <v>nd</v>
      </c>
      <c r="X133" s="60" t="str">
        <f>IF(AND(calc[[#This Row],[C1Outcome]]="NO",calc[[#This Row],[C2Outcome]]="NO"),IF(calc[[#This Row],[C3Outcome]]="YES","Profile5","Profile6"),IF(calc[[#This Row],[C3Outcome]]="No","Profile4",IF(calc[[#This Row],[C4Outcome]]="YES",IF(calc[[#This Row],[C5Outcome]]="YES","Profile1","Profile2"),"Profile3")))</f>
        <v>Profile4</v>
      </c>
      <c r="Y133" s="44" t="str">
        <f>IF(OR(calc[[#This Row],[C1Outcome]]="nd",calc[[#This Row],[C3Outcome]]="nd",calc[[#This Row],[C5Outcome]]="nd"),"",calc[[#This Row],[PROFILE_pre]])</f>
        <v/>
      </c>
      <c r="Z133" s="62">
        <f>SUMIFS(DataGHGFAO[LULUCF_MtCO2e],DataGHGFAO[ISO3],calc[[#This Row],[ISO3]])</f>
        <v>0</v>
      </c>
      <c r="AA133" s="62">
        <f>SUMIFS(DataGHGFAO[Crop_MtCO2e],DataGHGFAO[ISO3],calc[[#This Row],[ISO3]])</f>
        <v>0</v>
      </c>
      <c r="AB133" s="62">
        <f>SUMIFS(DataGHGFAO[Livestock_MtCO2e],DataGHGFAO[ISO3],calc[[#This Row],[ISO3]])</f>
        <v>0</v>
      </c>
      <c r="AC133" s="62">
        <f>SUMIFS(DataGHGFAO[AFOLU_MtCO2e],DataGHGFAO[ISO3],calc[[#This Row],[ISO3]])</f>
        <v>0</v>
      </c>
    </row>
    <row r="134" spans="1:29">
      <c r="A134" t="s">
        <v>243</v>
      </c>
      <c r="B134" t="s">
        <v>244</v>
      </c>
      <c r="C134" t="str">
        <f>INDEX(SelectionMethod[],MATCH("x",SelectionMethod[Selection],0),2)</f>
        <v>FABLEBrief</v>
      </c>
      <c r="D134" t="str">
        <f>IF(calc[[#This Row],[Method]]="FABLEBrief",INDEX(Method_FABLEBrief[],MATCH("Totalkcal",Method_FABLEBrief[Criteria],0),3),IF(calc[[#This Row],[Method]]="Test",INDEX(Method_Test[],MATCH("Totalkcal",Method_Test[Criteria],0),3),""))</f>
        <v>FAO</v>
      </c>
      <c r="E134">
        <f>IF(calc[[#This Row],[Method]]="FABLEBrief",INDEX(Method_FABLEBrief[],MATCH("Totalkcal",Method_FABLEBrief[Criteria],0),2),IF(calc[[#This Row],[Method]]="Test",INDEX(Method_Test[],MATCH("Totalkcal",Method_Test[Criteria],0),2),""))</f>
        <v>3000</v>
      </c>
      <c r="F134">
        <f>IF(calc[[#This Row],[C1Source]]="FAO",SUMIFS(DataFoodConso[Total Kcal],DataFoodConso[ISO3],calc[[#This Row],[ISO3]]),"")</f>
        <v>3410</v>
      </c>
      <c r="G134" t="str">
        <f>IF(calc[[#This Row],[C1Value]]&gt;0,IF(calc[[#This Row],[C1Value]]&lt;=calc[[#This Row],[C1Threshold]],"No","Yes"),"nd")</f>
        <v>Yes</v>
      </c>
      <c r="H134" t="str">
        <f>IF(calc[[#This Row],[Method]]="FABLEBrief",INDEX(Method_FABLEBrief[],MATCH("RedMeatkcal",Method_FABLEBrief[Criteria],0),3),IF(calc[[#This Row],[Method]]="Test",INDEX(Method_Test[],MATCH("RedMeatkcal",Method_Test[Criteria],0),3),""))</f>
        <v>FAO</v>
      </c>
      <c r="I134">
        <f>IF(calc[[#This Row],[Method]]="FABLEBrief",INDEX(Method_FABLEBrief[],MATCH("RedMeatkcal",Method_FABLEBrief[Criteria],0),2),IF(calc[[#This Row],[Method]]="Test",INDEX(Method_Test[],MATCH("RedMeatkcal",Method_Test[Criteria],0),2),""))</f>
        <v>60</v>
      </c>
      <c r="J134">
        <f>IF(calc[[#This Row],[C2Source]]="FAO",SUMIFS(DataFoodConso[Red Meat],DataFoodConso[ISO3],calc[[#This Row],[ISO3]]),"")</f>
        <v>295</v>
      </c>
      <c r="K134" t="str">
        <f>IF(AND(calc[[#This Row],[C2Value]]&gt;0,calc[[#This Row],[C2Value]]&lt;=calc[[#This Row],[C2Threshold]]),"No","Yes")</f>
        <v>Yes</v>
      </c>
      <c r="L134" t="str">
        <f>IF(calc[[#This Row],[Method]]="FABLEBrief",INDEX(Method_FABLEBrief[],MATCH("LandRemovalPotential",Method_FABLEBrief[Criteria],0),3),IF(calc[[#This Row],[Method]]="Test",INDEX(Method_Test[],MATCH("LandRemovalPotential",Method_Test[Criteria],0),3),""))</f>
        <v>RoeNoAgri</v>
      </c>
      <c r="M134" s="3">
        <f>IF(calc[[#This Row],[Method]]="FABLEBrief",INDEX(Method_FABLEBrief[],MATCH("LandRemovalPotential",Method_FABLEBrief[Criteria],0),2),IF(calc[[#This Row],[Method]]="Test",INDEX(Method_Test[],MATCH("LandRemovalPotential",Method_Test[Criteria],0),2),""))</f>
        <v>0.19550000000000001</v>
      </c>
      <c r="N134" s="3">
        <f>IF(AND(calc[[#This Row],[C3Source]]="RoeNoAgri",calc[[#This Row],[C4Source]]="FAO"),SUMIFS(DataShLandRemPot[FAOSh_noagri],DataShLandRemPot[ISO3],calc[[#This Row],[ISO3]]),IF(AND(calc[[#This Row],[C3Source]]="RoeAgri",calc[[#This Row],[C4Source]]="FAO"),SUMIFS(DataShLandRemPot[FAOSh_withagri],DataShLandRemPot[ISO3],calc[[#This Row],[ISO3]]),IF(AND(calc[[#This Row],[C3Source]]="RoeNoAgri",calc[[#This Row],[C4Source]]="GHGI"),SUMIFS(DataShLandRemPot[GHGISh_noagri],DataShLandRemPot[ISO3],calc[[#This Row],[ISO3]]),IF(AND(calc[[#This Row],[C3Source]]="RoeAgri",calc[[#This Row],[C4Source]]="GHGI"),SUMIFS(DataShLandRemPot[GHGISh_wagri],DataShLandRemPot[ISO3],calc[[#This Row],[ISO3]]),""))))</f>
        <v>0.56610790623644414</v>
      </c>
      <c r="O134" t="str">
        <f>IF(calc[[#This Row],[C3Value]]&lt;&gt;0,IF(calc[[#This Row],[C3Value]]&gt;=calc[[#This Row],[C3Threshold]],"Yes","No"),"nd")</f>
        <v>Yes</v>
      </c>
      <c r="P134" t="str">
        <f>IF(calc[[#This Row],[Method]]="FABLEBrief",INDEX(Method_FABLEBrief[],MATCH("LULUCFnegative",Method_FABLEBrief[Criteria],0),3),IF(calc[[#This Row],[Method]]="Test",INDEX(Method_Test[],MATCH("LULUCFnegative",Method_Test[Criteria],0),3),""))</f>
        <v>FAO</v>
      </c>
      <c r="Q134" s="25">
        <f>IF(calc[[#This Row],[Method]]="FABLEBrief",INDEX(Method_FABLEBrief[],MATCH("LULUCFnegative",Method_FABLEBrief[Criteria],0),2),IF(calc[[#This Row],[Method]]="Test",INDEX(Method_Test[],MATCH("LULUCFnegative",Method_Test[Criteria],0),2),""))</f>
        <v>0</v>
      </c>
      <c r="R134" s="29">
        <f>IF(calc[[#This Row],[C4Source]]="FAO",SUMIFS(DataGHGFAO[LULUCF_MtCO2e],DataGHGFAO[ISO3],calc[[#This Row],[ISO3]]),IF(calc[[#This Row],[C4Source]]="GHGI",SUMIFS(DataGHGI[MtCO2e],DataGHGI[Sector],"Land-Use Change and Forestry",DataGHGI[ISO3],calc[[#This Row],[ISO3]]),""))</f>
        <v>-0.63055030000000001</v>
      </c>
      <c r="S134" t="str">
        <f>IF(calc[[#This Row],[C4Value]]&lt;&gt;0,IF(calc[[#This Row],[C4Value]]&lt;calc[[#This Row],[C4Threshold]],"Yes","No"),"nd")</f>
        <v>Yes</v>
      </c>
      <c r="T134" t="str">
        <f>IF(calc[[#This Row],[Method]]="FABLEBrief",INDEX(Method_FABLEBrief[],MATCH("AFOLU",Method_FABLEBrief[Criteria],0),3),IF(calc[[#This Row],[Method]]="Test",INDEX(Method_Test[],MATCH("AFOLU",Method_Test[Criteria],0),3),""))</f>
        <v>FAO</v>
      </c>
      <c r="U134" s="25">
        <f>IF(calc[[#This Row],[Method]]="FABLEBrief",INDEX(Method_FABLEBrief[],MATCH("AFOLU",Method_FABLEBrief[Criteria],0),2),IF(calc[[#This Row],[Method]]="Test",INDEX(Method_Test[],MATCH("AFOLU",Method_Test[Criteria],0),2),""))</f>
        <v>0</v>
      </c>
      <c r="V134" s="25">
        <f>IF(calc[[#This Row],[C5Source]]="FAO",SUMIFS(DataGHGFAO[AFOLU_MtCO2e],DataGHGFAO[ISO3],calc[[#This Row],[ISO3]]),IF(calc[[#This Row],[C5Source]]="GHGI",SUMIFS(DataGHGI[MtCO2e],DataGHGI[Sector],"Land-Use Change and Forestry",DataGHGI[ISO3],calc[[#This Row],[ISO3]])+SUMIFS(DataGHGI[MtCO2e],DataGHGI[Sector],"Agriculture",DataGHGI[ISO3],calc[[#This Row],[ISO3]]),""))</f>
        <v>4.0408178000000001</v>
      </c>
      <c r="W134" t="str">
        <f>IF(calc[[#This Row],[C5Value]]&lt;&gt;0,IF(calc[[#This Row],[C5Value]]&lt;calc[[#This Row],[C5Threshold]],"No","Yes"),"nd")</f>
        <v>Yes</v>
      </c>
      <c r="X134" s="60" t="str">
        <f>IF(AND(calc[[#This Row],[C1Outcome]]="NO",calc[[#This Row],[C2Outcome]]="NO"),IF(calc[[#This Row],[C3Outcome]]="YES","Profile5","Profile6"),IF(calc[[#This Row],[C3Outcome]]="No","Profile4",IF(calc[[#This Row],[C4Outcome]]="YES",IF(calc[[#This Row],[C5Outcome]]="YES","Profile1","Profile2"),"Profile3")))</f>
        <v>Profile1</v>
      </c>
      <c r="Y134" s="44" t="str">
        <f>IF(OR(calc[[#This Row],[C1Outcome]]="nd",calc[[#This Row],[C3Outcome]]="nd",calc[[#This Row],[C5Outcome]]="nd"),"",calc[[#This Row],[PROFILE_pre]])</f>
        <v>Profile1</v>
      </c>
      <c r="Z134" s="62">
        <f>SUMIFS(DataGHGFAO[LULUCF_MtCO2e],DataGHGFAO[ISO3],calc[[#This Row],[ISO3]])</f>
        <v>-0.63055030000000001</v>
      </c>
      <c r="AA134" s="62">
        <f>SUMIFS(DataGHGFAO[Crop_MtCO2e],DataGHGFAO[ISO3],calc[[#This Row],[ISO3]])</f>
        <v>2.3925795999999999</v>
      </c>
      <c r="AB134" s="62">
        <f>SUMIFS(DataGHGFAO[Livestock_MtCO2e],DataGHGFAO[ISO3],calc[[#This Row],[ISO3]])</f>
        <v>2.2787885999999999</v>
      </c>
      <c r="AC134" s="62">
        <f>SUMIFS(DataGHGFAO[AFOLU_MtCO2e],DataGHGFAO[ISO3],calc[[#This Row],[ISO3]])</f>
        <v>4.0408178000000001</v>
      </c>
    </row>
    <row r="135" spans="1:29">
      <c r="A135" t="s">
        <v>103</v>
      </c>
      <c r="B135" t="s">
        <v>104</v>
      </c>
      <c r="C135" t="str">
        <f>INDEX(SelectionMethod[],MATCH("x",SelectionMethod[Selection],0),2)</f>
        <v>FABLEBrief</v>
      </c>
      <c r="D135" t="str">
        <f>IF(calc[[#This Row],[Method]]="FABLEBrief",INDEX(Method_FABLEBrief[],MATCH("Totalkcal",Method_FABLEBrief[Criteria],0),3),IF(calc[[#This Row],[Method]]="Test",INDEX(Method_Test[],MATCH("Totalkcal",Method_Test[Criteria],0),3),""))</f>
        <v>FAO</v>
      </c>
      <c r="E135">
        <f>IF(calc[[#This Row],[Method]]="FABLEBrief",INDEX(Method_FABLEBrief[],MATCH("Totalkcal",Method_FABLEBrief[Criteria],0),2),IF(calc[[#This Row],[Method]]="Test",INDEX(Method_Test[],MATCH("Totalkcal",Method_Test[Criteria],0),2),""))</f>
        <v>3000</v>
      </c>
      <c r="F135">
        <f>IF(calc[[#This Row],[C1Source]]="FAO",SUMIFS(DataFoodConso[Total Kcal],DataFoodConso[ISO3],calc[[#This Row],[ISO3]]),"")</f>
        <v>3504</v>
      </c>
      <c r="G135" t="str">
        <f>IF(calc[[#This Row],[C1Value]]&gt;0,IF(calc[[#This Row],[C1Value]]&lt;=calc[[#This Row],[C1Threshold]],"No","Yes"),"nd")</f>
        <v>Yes</v>
      </c>
      <c r="H135" t="str">
        <f>IF(calc[[#This Row],[Method]]="FABLEBrief",INDEX(Method_FABLEBrief[],MATCH("RedMeatkcal",Method_FABLEBrief[Criteria],0),3),IF(calc[[#This Row],[Method]]="Test",INDEX(Method_Test[],MATCH("RedMeatkcal",Method_Test[Criteria],0),3),""))</f>
        <v>FAO</v>
      </c>
      <c r="I135">
        <f>IF(calc[[#This Row],[Method]]="FABLEBrief",INDEX(Method_FABLEBrief[],MATCH("RedMeatkcal",Method_FABLEBrief[Criteria],0),2),IF(calc[[#This Row],[Method]]="Test",INDEX(Method_Test[],MATCH("RedMeatkcal",Method_Test[Criteria],0),2),""))</f>
        <v>60</v>
      </c>
      <c r="J135">
        <f>IF(calc[[#This Row],[C2Source]]="FAO",SUMIFS(DataFoodConso[Red Meat],DataFoodConso[ISO3],calc[[#This Row],[ISO3]]),"")</f>
        <v>446</v>
      </c>
      <c r="K135" t="str">
        <f>IF(AND(calc[[#This Row],[C2Value]]&gt;0,calc[[#This Row],[C2Value]]&lt;=calc[[#This Row],[C2Threshold]]),"No","Yes")</f>
        <v>Yes</v>
      </c>
      <c r="L135" t="str">
        <f>IF(calc[[#This Row],[Method]]="FABLEBrief",INDEX(Method_FABLEBrief[],MATCH("LandRemovalPotential",Method_FABLEBrief[Criteria],0),3),IF(calc[[#This Row],[Method]]="Test",INDEX(Method_Test[],MATCH("LandRemovalPotential",Method_Test[Criteria],0),3),""))</f>
        <v>RoeNoAgri</v>
      </c>
      <c r="M135" s="3">
        <f>IF(calc[[#This Row],[Method]]="FABLEBrief",INDEX(Method_FABLEBrief[],MATCH("LandRemovalPotential",Method_FABLEBrief[Criteria],0),2),IF(calc[[#This Row],[Method]]="Test",INDEX(Method_Test[],MATCH("LandRemovalPotential",Method_Test[Criteria],0),2),""))</f>
        <v>0.19550000000000001</v>
      </c>
      <c r="N135" s="3">
        <f>IF(AND(calc[[#This Row],[C3Source]]="RoeNoAgri",calc[[#This Row],[C4Source]]="FAO"),SUMIFS(DataShLandRemPot[FAOSh_noagri],DataShLandRemPot[ISO3],calc[[#This Row],[ISO3]]),IF(AND(calc[[#This Row],[C3Source]]="RoeAgri",calc[[#This Row],[C4Source]]="FAO"),SUMIFS(DataShLandRemPot[FAOSh_withagri],DataShLandRemPot[ISO3],calc[[#This Row],[ISO3]]),IF(AND(calc[[#This Row],[C3Source]]="RoeNoAgri",calc[[#This Row],[C4Source]]="GHGI"),SUMIFS(DataShLandRemPot[GHGISh_noagri],DataShLandRemPot[ISO3],calc[[#This Row],[ISO3]]),IF(AND(calc[[#This Row],[C3Source]]="RoeAgri",calc[[#This Row],[C4Source]]="GHGI"),SUMIFS(DataShLandRemPot[GHGISh_wagri],DataShLandRemPot[ISO3],calc[[#This Row],[ISO3]]),""))))</f>
        <v>1.4202630978270469E-2</v>
      </c>
      <c r="O135" t="str">
        <f>IF(calc[[#This Row],[C3Value]]&lt;&gt;0,IF(calc[[#This Row],[C3Value]]&gt;=calc[[#This Row],[C3Threshold]],"Yes","No"),"nd")</f>
        <v>No</v>
      </c>
      <c r="P135" t="str">
        <f>IF(calc[[#This Row],[Method]]="FABLEBrief",INDEX(Method_FABLEBrief[],MATCH("LULUCFnegative",Method_FABLEBrief[Criteria],0),3),IF(calc[[#This Row],[Method]]="Test",INDEX(Method_Test[],MATCH("LULUCFnegative",Method_Test[Criteria],0),3),""))</f>
        <v>FAO</v>
      </c>
      <c r="Q135" s="25">
        <f>IF(calc[[#This Row],[Method]]="FABLEBrief",INDEX(Method_FABLEBrief[],MATCH("LULUCFnegative",Method_FABLEBrief[Criteria],0),2),IF(calc[[#This Row],[Method]]="Test",INDEX(Method_Test[],MATCH("LULUCFnegative",Method_Test[Criteria],0),2),""))</f>
        <v>0</v>
      </c>
      <c r="R135" s="29">
        <f>IF(calc[[#This Row],[C4Source]]="FAO",SUMIFS(DataGHGFAO[LULUCF_MtCO2e],DataGHGFAO[ISO3],calc[[#This Row],[ISO3]]),IF(calc[[#This Row],[C4Source]]="GHGI",SUMIFS(DataGHGI[MtCO2e],DataGHGI[Sector],"Land-Use Change and Forestry",DataGHGI[ISO3],calc[[#This Row],[ISO3]]),""))</f>
        <v>-0.27772350000000001</v>
      </c>
      <c r="S135" t="str">
        <f>IF(calc[[#This Row],[C4Value]]&lt;&gt;0,IF(calc[[#This Row],[C4Value]]&lt;calc[[#This Row],[C4Threshold]],"Yes","No"),"nd")</f>
        <v>Yes</v>
      </c>
      <c r="T135" t="str">
        <f>IF(calc[[#This Row],[Method]]="FABLEBrief",INDEX(Method_FABLEBrief[],MATCH("AFOLU",Method_FABLEBrief[Criteria],0),3),IF(calc[[#This Row],[Method]]="Test",INDEX(Method_Test[],MATCH("AFOLU",Method_Test[Criteria],0),3),""))</f>
        <v>FAO</v>
      </c>
      <c r="U135" s="25">
        <f>IF(calc[[#This Row],[Method]]="FABLEBrief",INDEX(Method_FABLEBrief[],MATCH("AFOLU",Method_FABLEBrief[Criteria],0),2),IF(calc[[#This Row],[Method]]="Test",INDEX(Method_Test[],MATCH("AFOLU",Method_Test[Criteria],0),2),""))</f>
        <v>0</v>
      </c>
      <c r="V135" s="25">
        <f>IF(calc[[#This Row],[C5Source]]="FAO",SUMIFS(DataGHGFAO[AFOLU_MtCO2e],DataGHGFAO[ISO3],calc[[#This Row],[ISO3]]),IF(calc[[#This Row],[C5Source]]="GHGI",SUMIFS(DataGHGI[MtCO2e],DataGHGI[Sector],"Land-Use Change and Forestry",DataGHGI[ISO3],calc[[#This Row],[ISO3]])+SUMIFS(DataGHGI[MtCO2e],DataGHGI[Sector],"Agriculture",DataGHGI[ISO3],calc[[#This Row],[ISO3]]),""))</f>
        <v>0.39408699999999997</v>
      </c>
      <c r="W135" t="str">
        <f>IF(calc[[#This Row],[C5Value]]&lt;&gt;0,IF(calc[[#This Row],[C5Value]]&lt;calc[[#This Row],[C5Threshold]],"No","Yes"),"nd")</f>
        <v>Yes</v>
      </c>
      <c r="X135" s="60" t="str">
        <f>IF(AND(calc[[#This Row],[C1Outcome]]="NO",calc[[#This Row],[C2Outcome]]="NO"),IF(calc[[#This Row],[C3Outcome]]="YES","Profile5","Profile6"),IF(calc[[#This Row],[C3Outcome]]="No","Profile4",IF(calc[[#This Row],[C4Outcome]]="YES",IF(calc[[#This Row],[C5Outcome]]="YES","Profile1","Profile2"),"Profile3")))</f>
        <v>Profile4</v>
      </c>
      <c r="Y135" s="44" t="str">
        <f>IF(OR(calc[[#This Row],[C1Outcome]]="nd",calc[[#This Row],[C3Outcome]]="nd",calc[[#This Row],[C5Outcome]]="nd"),"",calc[[#This Row],[PROFILE_pre]])</f>
        <v>Profile4</v>
      </c>
      <c r="Z135" s="62">
        <f>SUMIFS(DataGHGFAO[LULUCF_MtCO2e],DataGHGFAO[ISO3],calc[[#This Row],[ISO3]])</f>
        <v>-0.27772350000000001</v>
      </c>
      <c r="AA135" s="62">
        <f>SUMIFS(DataGHGFAO[Crop_MtCO2e],DataGHGFAO[ISO3],calc[[#This Row],[ISO3]])</f>
        <v>8.348549999999999E-2</v>
      </c>
      <c r="AB135" s="62">
        <f>SUMIFS(DataGHGFAO[Livestock_MtCO2e],DataGHGFAO[ISO3],calc[[#This Row],[ISO3]])</f>
        <v>0.5883250000000001</v>
      </c>
      <c r="AC135" s="62">
        <f>SUMIFS(DataGHGFAO[AFOLU_MtCO2e],DataGHGFAO[ISO3],calc[[#This Row],[ISO3]])</f>
        <v>0.39408699999999997</v>
      </c>
    </row>
    <row r="136" spans="1:29">
      <c r="A136" t="s">
        <v>451</v>
      </c>
      <c r="B136" t="s">
        <v>545</v>
      </c>
      <c r="C136" t="str">
        <f>INDEX(SelectionMethod[],MATCH("x",SelectionMethod[Selection],0),2)</f>
        <v>FABLEBrief</v>
      </c>
      <c r="D136" t="str">
        <f>IF(calc[[#This Row],[Method]]="FABLEBrief",INDEX(Method_FABLEBrief[],MATCH("Totalkcal",Method_FABLEBrief[Criteria],0),3),IF(calc[[#This Row],[Method]]="Test",INDEX(Method_Test[],MATCH("Totalkcal",Method_Test[Criteria],0),3),""))</f>
        <v>FAO</v>
      </c>
      <c r="E136">
        <f>IF(calc[[#This Row],[Method]]="FABLEBrief",INDEX(Method_FABLEBrief[],MATCH("Totalkcal",Method_FABLEBrief[Criteria],0),2),IF(calc[[#This Row],[Method]]="Test",INDEX(Method_Test[],MATCH("Totalkcal",Method_Test[Criteria],0),2),""))</f>
        <v>3000</v>
      </c>
      <c r="F136">
        <f>IF(calc[[#This Row],[C1Source]]="FAO",SUMIFS(DataFoodConso[Total Kcal],DataFoodConso[ISO3],calc[[#This Row],[ISO3]]),"")</f>
        <v>3312</v>
      </c>
      <c r="G136" t="str">
        <f>IF(calc[[#This Row],[C1Value]]&gt;0,IF(calc[[#This Row],[C1Value]]&lt;=calc[[#This Row],[C1Threshold]],"No","Yes"),"nd")</f>
        <v>Yes</v>
      </c>
      <c r="H136" t="str">
        <f>IF(calc[[#This Row],[Method]]="FABLEBrief",INDEX(Method_FABLEBrief[],MATCH("RedMeatkcal",Method_FABLEBrief[Criteria],0),3),IF(calc[[#This Row],[Method]]="Test",INDEX(Method_Test[],MATCH("RedMeatkcal",Method_Test[Criteria],0),3),""))</f>
        <v>FAO</v>
      </c>
      <c r="I136">
        <f>IF(calc[[#This Row],[Method]]="FABLEBrief",INDEX(Method_FABLEBrief[],MATCH("RedMeatkcal",Method_FABLEBrief[Criteria],0),2),IF(calc[[#This Row],[Method]]="Test",INDEX(Method_Test[],MATCH("RedMeatkcal",Method_Test[Criteria],0),2),""))</f>
        <v>60</v>
      </c>
      <c r="J136">
        <f>IF(calc[[#This Row],[C2Source]]="FAO",SUMIFS(DataFoodConso[Red Meat],DataFoodConso[ISO3],calc[[#This Row],[ISO3]]),"")</f>
        <v>480</v>
      </c>
      <c r="K136" t="str">
        <f>IF(AND(calc[[#This Row],[C2Value]]&gt;0,calc[[#This Row],[C2Value]]&lt;=calc[[#This Row],[C2Threshold]]),"No","Yes")</f>
        <v>Yes</v>
      </c>
      <c r="L136" t="str">
        <f>IF(calc[[#This Row],[Method]]="FABLEBrief",INDEX(Method_FABLEBrief[],MATCH("LandRemovalPotential",Method_FABLEBrief[Criteria],0),3),IF(calc[[#This Row],[Method]]="Test",INDEX(Method_Test[],MATCH("LandRemovalPotential",Method_Test[Criteria],0),3),""))</f>
        <v>RoeNoAgri</v>
      </c>
      <c r="M136" s="3">
        <f>IF(calc[[#This Row],[Method]]="FABLEBrief",INDEX(Method_FABLEBrief[],MATCH("LandRemovalPotential",Method_FABLEBrief[Criteria],0),2),IF(calc[[#This Row],[Method]]="Test",INDEX(Method_Test[],MATCH("LandRemovalPotential",Method_Test[Criteria],0),2),""))</f>
        <v>0.19550000000000001</v>
      </c>
      <c r="N136" s="3">
        <f>IF(AND(calc[[#This Row],[C3Source]]="RoeNoAgri",calc[[#This Row],[C4Source]]="FAO"),SUMIFS(DataShLandRemPot[FAOSh_noagri],DataShLandRemPot[ISO3],calc[[#This Row],[ISO3]]),IF(AND(calc[[#This Row],[C3Source]]="RoeAgri",calc[[#This Row],[C4Source]]="FAO"),SUMIFS(DataShLandRemPot[FAOSh_withagri],DataShLandRemPot[ISO3],calc[[#This Row],[ISO3]]),IF(AND(calc[[#This Row],[C3Source]]="RoeNoAgri",calc[[#This Row],[C4Source]]="GHGI"),SUMIFS(DataShLandRemPot[GHGISh_noagri],DataShLandRemPot[ISO3],calc[[#This Row],[ISO3]]),IF(AND(calc[[#This Row],[C3Source]]="RoeAgri",calc[[#This Row],[C4Source]]="GHGI"),SUMIFS(DataShLandRemPot[GHGISh_wagri],DataShLandRemPot[ISO3],calc[[#This Row],[ISO3]]),""))))</f>
        <v>0</v>
      </c>
      <c r="O136" t="str">
        <f>IF(calc[[#This Row],[C3Value]]&lt;&gt;0,IF(calc[[#This Row],[C3Value]]&gt;=calc[[#This Row],[C3Threshold]],"Yes","No"),"nd")</f>
        <v>nd</v>
      </c>
      <c r="P136" t="str">
        <f>IF(calc[[#This Row],[Method]]="FABLEBrief",INDEX(Method_FABLEBrief[],MATCH("LULUCFnegative",Method_FABLEBrief[Criteria],0),3),IF(calc[[#This Row],[Method]]="Test",INDEX(Method_Test[],MATCH("LULUCFnegative",Method_Test[Criteria],0),3),""))</f>
        <v>FAO</v>
      </c>
      <c r="Q136" s="25">
        <f>IF(calc[[#This Row],[Method]]="FABLEBrief",INDEX(Method_FABLEBrief[],MATCH("LULUCFnegative",Method_FABLEBrief[Criteria],0),2),IF(calc[[#This Row],[Method]]="Test",INDEX(Method_Test[],MATCH("LULUCFnegative",Method_Test[Criteria],0),2),""))</f>
        <v>0</v>
      </c>
      <c r="R136" s="29">
        <f>IF(calc[[#This Row],[C4Source]]="FAO",SUMIFS(DataGHGFAO[LULUCF_MtCO2e],DataGHGFAO[ISO3],calc[[#This Row],[ISO3]]),IF(calc[[#This Row],[C4Source]]="GHGI",SUMIFS(DataGHGI[MtCO2e],DataGHGI[Sector],"Land-Use Change and Forestry",DataGHGI[ISO3],calc[[#This Row],[ISO3]]),""))</f>
        <v>0</v>
      </c>
      <c r="S136" t="str">
        <f>IF(calc[[#This Row],[C4Value]]&lt;&gt;0,IF(calc[[#This Row],[C4Value]]&lt;calc[[#This Row],[C4Threshold]],"Yes","No"),"nd")</f>
        <v>nd</v>
      </c>
      <c r="T136" t="str">
        <f>IF(calc[[#This Row],[Method]]="FABLEBrief",INDEX(Method_FABLEBrief[],MATCH("AFOLU",Method_FABLEBrief[Criteria],0),3),IF(calc[[#This Row],[Method]]="Test",INDEX(Method_Test[],MATCH("AFOLU",Method_Test[Criteria],0),3),""))</f>
        <v>FAO</v>
      </c>
      <c r="U136" s="25">
        <f>IF(calc[[#This Row],[Method]]="FABLEBrief",INDEX(Method_FABLEBrief[],MATCH("AFOLU",Method_FABLEBrief[Criteria],0),2),IF(calc[[#This Row],[Method]]="Test",INDEX(Method_Test[],MATCH("AFOLU",Method_Test[Criteria],0),2),""))</f>
        <v>0</v>
      </c>
      <c r="V136" s="25">
        <f>IF(calc[[#This Row],[C5Source]]="FAO",SUMIFS(DataGHGFAO[AFOLU_MtCO2e],DataGHGFAO[ISO3],calc[[#This Row],[ISO3]]),IF(calc[[#This Row],[C5Source]]="GHGI",SUMIFS(DataGHGI[MtCO2e],DataGHGI[Sector],"Land-Use Change and Forestry",DataGHGI[ISO3],calc[[#This Row],[ISO3]])+SUMIFS(DataGHGI[MtCO2e],DataGHGI[Sector],"Agriculture",DataGHGI[ISO3],calc[[#This Row],[ISO3]]),""))</f>
        <v>0</v>
      </c>
      <c r="W136" t="str">
        <f>IF(calc[[#This Row],[C5Value]]&lt;&gt;0,IF(calc[[#This Row],[C5Value]]&lt;calc[[#This Row],[C5Threshold]],"No","Yes"),"nd")</f>
        <v>nd</v>
      </c>
      <c r="X136" s="60" t="str">
        <f>IF(AND(calc[[#This Row],[C1Outcome]]="NO",calc[[#This Row],[C2Outcome]]="NO"),IF(calc[[#This Row],[C3Outcome]]="YES","Profile5","Profile6"),IF(calc[[#This Row],[C3Outcome]]="No","Profile4",IF(calc[[#This Row],[C4Outcome]]="YES",IF(calc[[#This Row],[C5Outcome]]="YES","Profile1","Profile2"),"Profile3")))</f>
        <v>Profile3</v>
      </c>
      <c r="Y136" s="44" t="str">
        <f>IF(OR(calc[[#This Row],[C1Outcome]]="nd",calc[[#This Row],[C3Outcome]]="nd",calc[[#This Row],[C5Outcome]]="nd"),"",calc[[#This Row],[PROFILE_pre]])</f>
        <v/>
      </c>
      <c r="Z136" s="62">
        <f>SUMIFS(DataGHGFAO[LULUCF_MtCO2e],DataGHGFAO[ISO3],calc[[#This Row],[ISO3]])</f>
        <v>0</v>
      </c>
      <c r="AA136" s="62">
        <f>SUMIFS(DataGHGFAO[Crop_MtCO2e],DataGHGFAO[ISO3],calc[[#This Row],[ISO3]])</f>
        <v>0</v>
      </c>
      <c r="AB136" s="62">
        <f>SUMIFS(DataGHGFAO[Livestock_MtCO2e],DataGHGFAO[ISO3],calc[[#This Row],[ISO3]])</f>
        <v>0</v>
      </c>
      <c r="AC136" s="62">
        <f>SUMIFS(DataGHGFAO[AFOLU_MtCO2e],DataGHGFAO[ISO3],calc[[#This Row],[ISO3]])</f>
        <v>0</v>
      </c>
    </row>
    <row r="137" spans="1:29">
      <c r="A137" t="s">
        <v>151</v>
      </c>
      <c r="B137" t="s">
        <v>546</v>
      </c>
      <c r="C137" t="str">
        <f>INDEX(SelectionMethod[],MATCH("x",SelectionMethod[Selection],0),2)</f>
        <v>FABLEBrief</v>
      </c>
      <c r="D137" t="str">
        <f>IF(calc[[#This Row],[Method]]="FABLEBrief",INDEX(Method_FABLEBrief[],MATCH("Totalkcal",Method_FABLEBrief[Criteria],0),3),IF(calc[[#This Row],[Method]]="Test",INDEX(Method_Test[],MATCH("Totalkcal",Method_Test[Criteria],0),3),""))</f>
        <v>FAO</v>
      </c>
      <c r="E137">
        <f>IF(calc[[#This Row],[Method]]="FABLEBrief",INDEX(Method_FABLEBrief[],MATCH("Totalkcal",Method_FABLEBrief[Criteria],0),2),IF(calc[[#This Row],[Method]]="Test",INDEX(Method_Test[],MATCH("Totalkcal",Method_Test[Criteria],0),2),""))</f>
        <v>3000</v>
      </c>
      <c r="F137">
        <f>IF(calc[[#This Row],[C1Source]]="FAO",SUMIFS(DataFoodConso[Total Kcal],DataFoodConso[ISO3],calc[[#This Row],[ISO3]]),"")</f>
        <v>3095</v>
      </c>
      <c r="G137" t="str">
        <f>IF(calc[[#This Row],[C1Value]]&gt;0,IF(calc[[#This Row],[C1Value]]&lt;=calc[[#This Row],[C1Threshold]],"No","Yes"),"nd")</f>
        <v>Yes</v>
      </c>
      <c r="H137" t="str">
        <f>IF(calc[[#This Row],[Method]]="FABLEBrief",INDEX(Method_FABLEBrief[],MATCH("RedMeatkcal",Method_FABLEBrief[Criteria],0),3),IF(calc[[#This Row],[Method]]="Test",INDEX(Method_Test[],MATCH("RedMeatkcal",Method_Test[Criteria],0),3),""))</f>
        <v>FAO</v>
      </c>
      <c r="I137">
        <f>IF(calc[[#This Row],[Method]]="FABLEBrief",INDEX(Method_FABLEBrief[],MATCH("RedMeatkcal",Method_FABLEBrief[Criteria],0),2),IF(calc[[#This Row],[Method]]="Test",INDEX(Method_Test[],MATCH("RedMeatkcal",Method_Test[Criteria],0),2),""))</f>
        <v>60</v>
      </c>
      <c r="J137">
        <f>IF(calc[[#This Row],[C2Source]]="FAO",SUMIFS(DataFoodConso[Red Meat],DataFoodConso[ISO3],calc[[#This Row],[ISO3]]),"")</f>
        <v>116</v>
      </c>
      <c r="K137" t="str">
        <f>IF(AND(calc[[#This Row],[C2Value]]&gt;0,calc[[#This Row],[C2Value]]&lt;=calc[[#This Row],[C2Threshold]]),"No","Yes")</f>
        <v>Yes</v>
      </c>
      <c r="L137" t="str">
        <f>IF(calc[[#This Row],[Method]]="FABLEBrief",INDEX(Method_FABLEBrief[],MATCH("LandRemovalPotential",Method_FABLEBrief[Criteria],0),3),IF(calc[[#This Row],[Method]]="Test",INDEX(Method_Test[],MATCH("LandRemovalPotential",Method_Test[Criteria],0),3),""))</f>
        <v>RoeNoAgri</v>
      </c>
      <c r="M137" s="3">
        <f>IF(calc[[#This Row],[Method]]="FABLEBrief",INDEX(Method_FABLEBrief[],MATCH("LandRemovalPotential",Method_FABLEBrief[Criteria],0),2),IF(calc[[#This Row],[Method]]="Test",INDEX(Method_Test[],MATCH("LandRemovalPotential",Method_Test[Criteria],0),2),""))</f>
        <v>0.19550000000000001</v>
      </c>
      <c r="N137" s="3">
        <f>IF(AND(calc[[#This Row],[C3Source]]="RoeNoAgri",calc[[#This Row],[C4Source]]="FAO"),SUMIFS(DataShLandRemPot[FAOSh_noagri],DataShLandRemPot[ISO3],calc[[#This Row],[ISO3]]),IF(AND(calc[[#This Row],[C3Source]]="RoeAgri",calc[[#This Row],[C4Source]]="FAO"),SUMIFS(DataShLandRemPot[FAOSh_withagri],DataShLandRemPot[ISO3],calc[[#This Row],[ISO3]]),IF(AND(calc[[#This Row],[C3Source]]="RoeNoAgri",calc[[#This Row],[C4Source]]="GHGI"),SUMIFS(DataShLandRemPot[GHGISh_noagri],DataShLandRemPot[ISO3],calc[[#This Row],[ISO3]]),IF(AND(calc[[#This Row],[C3Source]]="RoeAgri",calc[[#This Row],[C4Source]]="GHGI"),SUMIFS(DataShLandRemPot[GHGISh_wagri],DataShLandRemPot[ISO3],calc[[#This Row],[ISO3]]),""))))</f>
        <v>9.9658125719829849E-2</v>
      </c>
      <c r="O137" t="str">
        <f>IF(calc[[#This Row],[C3Value]]&lt;&gt;0,IF(calc[[#This Row],[C3Value]]&gt;=calc[[#This Row],[C3Threshold]],"Yes","No"),"nd")</f>
        <v>No</v>
      </c>
      <c r="P137" t="str">
        <f>IF(calc[[#This Row],[Method]]="FABLEBrief",INDEX(Method_FABLEBrief[],MATCH("LULUCFnegative",Method_FABLEBrief[Criteria],0),3),IF(calc[[#This Row],[Method]]="Test",INDEX(Method_Test[],MATCH("LULUCFnegative",Method_Test[Criteria],0),3),""))</f>
        <v>FAO</v>
      </c>
      <c r="Q137" s="25">
        <f>IF(calc[[#This Row],[Method]]="FABLEBrief",INDEX(Method_FABLEBrief[],MATCH("LULUCFnegative",Method_FABLEBrief[Criteria],0),2),IF(calc[[#This Row],[Method]]="Test",INDEX(Method_Test[],MATCH("LULUCFnegative",Method_Test[Criteria],0),2),""))</f>
        <v>0</v>
      </c>
      <c r="R137" s="29">
        <f>IF(calc[[#This Row],[C4Source]]="FAO",SUMIFS(DataGHGFAO[LULUCF_MtCO2e],DataGHGFAO[ISO3],calc[[#This Row],[ISO3]]),IF(calc[[#This Row],[C4Source]]="GHGI",SUMIFS(DataGHGI[MtCO2e],DataGHGI[Sector],"Land-Use Change and Forestry",DataGHGI[ISO3],calc[[#This Row],[ISO3]]),""))</f>
        <v>5.7229000000000004E-3</v>
      </c>
      <c r="S137" t="str">
        <f>IF(calc[[#This Row],[C4Value]]&lt;&gt;0,IF(calc[[#This Row],[C4Value]]&lt;calc[[#This Row],[C4Threshold]],"Yes","No"),"nd")</f>
        <v>No</v>
      </c>
      <c r="T137" t="str">
        <f>IF(calc[[#This Row],[Method]]="FABLEBrief",INDEX(Method_FABLEBrief[],MATCH("AFOLU",Method_FABLEBrief[Criteria],0),3),IF(calc[[#This Row],[Method]]="Test",INDEX(Method_Test[],MATCH("AFOLU",Method_Test[Criteria],0),3),""))</f>
        <v>FAO</v>
      </c>
      <c r="U137" s="25">
        <f>IF(calc[[#This Row],[Method]]="FABLEBrief",INDEX(Method_FABLEBrief[],MATCH("AFOLU",Method_FABLEBrief[Criteria],0),2),IF(calc[[#This Row],[Method]]="Test",INDEX(Method_Test[],MATCH("AFOLU",Method_Test[Criteria],0),2),""))</f>
        <v>0</v>
      </c>
      <c r="V137" s="25">
        <f>IF(calc[[#This Row],[C5Source]]="FAO",SUMIFS(DataGHGFAO[AFOLU_MtCO2e],DataGHGFAO[ISO3],calc[[#This Row],[ISO3]]),IF(calc[[#This Row],[C5Source]]="GHGI",SUMIFS(DataGHGI[MtCO2e],DataGHGI[Sector],"Land-Use Change and Forestry",DataGHGI[ISO3],calc[[#This Row],[ISO3]])+SUMIFS(DataGHGI[MtCO2e],DataGHGI[Sector],"Agriculture",DataGHGI[ISO3],calc[[#This Row],[ISO3]]),""))</f>
        <v>1.2572361000000001</v>
      </c>
      <c r="W137" t="str">
        <f>IF(calc[[#This Row],[C5Value]]&lt;&gt;0,IF(calc[[#This Row],[C5Value]]&lt;calc[[#This Row],[C5Threshold]],"No","Yes"),"nd")</f>
        <v>Yes</v>
      </c>
      <c r="X137" s="60" t="str">
        <f>IF(AND(calc[[#This Row],[C1Outcome]]="NO",calc[[#This Row],[C2Outcome]]="NO"),IF(calc[[#This Row],[C3Outcome]]="YES","Profile5","Profile6"),IF(calc[[#This Row],[C3Outcome]]="No","Profile4",IF(calc[[#This Row],[C4Outcome]]="YES",IF(calc[[#This Row],[C5Outcome]]="YES","Profile1","Profile2"),"Profile3")))</f>
        <v>Profile4</v>
      </c>
      <c r="Y137" s="44" t="str">
        <f>IF(OR(calc[[#This Row],[C1Outcome]]="nd",calc[[#This Row],[C3Outcome]]="nd",calc[[#This Row],[C5Outcome]]="nd"),"",calc[[#This Row],[PROFILE_pre]])</f>
        <v>Profile4</v>
      </c>
      <c r="Z137" s="62">
        <f>SUMIFS(DataGHGFAO[LULUCF_MtCO2e],DataGHGFAO[ISO3],calc[[#This Row],[ISO3]])</f>
        <v>5.7229000000000004E-3</v>
      </c>
      <c r="AA137" s="62">
        <f>SUMIFS(DataGHGFAO[Crop_MtCO2e],DataGHGFAO[ISO3],calc[[#This Row],[ISO3]])</f>
        <v>0.18851269999999998</v>
      </c>
      <c r="AB137" s="62">
        <f>SUMIFS(DataGHGFAO[Livestock_MtCO2e],DataGHGFAO[ISO3],calc[[#This Row],[ISO3]])</f>
        <v>1.0630005</v>
      </c>
      <c r="AC137" s="62">
        <f>SUMIFS(DataGHGFAO[AFOLU_MtCO2e],DataGHGFAO[ISO3],calc[[#This Row],[ISO3]])</f>
        <v>1.2572361000000001</v>
      </c>
    </row>
    <row r="138" spans="1:29">
      <c r="A138" t="s">
        <v>337</v>
      </c>
      <c r="B138" t="s">
        <v>338</v>
      </c>
      <c r="C138" t="str">
        <f>INDEX(SelectionMethod[],MATCH("x",SelectionMethod[Selection],0),2)</f>
        <v>FABLEBrief</v>
      </c>
      <c r="D138" t="str">
        <f>IF(calc[[#This Row],[Method]]="FABLEBrief",INDEX(Method_FABLEBrief[],MATCH("Totalkcal",Method_FABLEBrief[Criteria],0),3),IF(calc[[#This Row],[Method]]="Test",INDEX(Method_Test[],MATCH("Totalkcal",Method_Test[Criteria],0),3),""))</f>
        <v>FAO</v>
      </c>
      <c r="E138">
        <f>IF(calc[[#This Row],[Method]]="FABLEBrief",INDEX(Method_FABLEBrief[],MATCH("Totalkcal",Method_FABLEBrief[Criteria],0),2),IF(calc[[#This Row],[Method]]="Test",INDEX(Method_Test[],MATCH("Totalkcal",Method_Test[Criteria],0),2),""))</f>
        <v>3000</v>
      </c>
      <c r="F138">
        <f>IF(calc[[#This Row],[C1Source]]="FAO",SUMIFS(DataFoodConso[Total Kcal],DataFoodConso[ISO3],calc[[#This Row],[ISO3]]),"")</f>
        <v>1912</v>
      </c>
      <c r="G138" t="str">
        <f>IF(calc[[#This Row],[C1Value]]&gt;0,IF(calc[[#This Row],[C1Value]]&lt;=calc[[#This Row],[C1Threshold]],"No","Yes"),"nd")</f>
        <v>No</v>
      </c>
      <c r="H138" t="str">
        <f>IF(calc[[#This Row],[Method]]="FABLEBrief",INDEX(Method_FABLEBrief[],MATCH("RedMeatkcal",Method_FABLEBrief[Criteria],0),3),IF(calc[[#This Row],[Method]]="Test",INDEX(Method_Test[],MATCH("RedMeatkcal",Method_Test[Criteria],0),3),""))</f>
        <v>FAO</v>
      </c>
      <c r="I138">
        <f>IF(calc[[#This Row],[Method]]="FABLEBrief",INDEX(Method_FABLEBrief[],MATCH("RedMeatkcal",Method_FABLEBrief[Criteria],0),2),IF(calc[[#This Row],[Method]]="Test",INDEX(Method_Test[],MATCH("RedMeatkcal",Method_Test[Criteria],0),2),""))</f>
        <v>60</v>
      </c>
      <c r="J138">
        <f>IF(calc[[#This Row],[C2Source]]="FAO",SUMIFS(DataFoodConso[Red Meat],DataFoodConso[ISO3],calc[[#This Row],[ISO3]]),"")</f>
        <v>54</v>
      </c>
      <c r="K138" t="str">
        <f>IF(AND(calc[[#This Row],[C2Value]]&gt;0,calc[[#This Row],[C2Value]]&lt;=calc[[#This Row],[C2Threshold]]),"No","Yes")</f>
        <v>No</v>
      </c>
      <c r="L138" t="str">
        <f>IF(calc[[#This Row],[Method]]="FABLEBrief",INDEX(Method_FABLEBrief[],MATCH("LandRemovalPotential",Method_FABLEBrief[Criteria],0),3),IF(calc[[#This Row],[Method]]="Test",INDEX(Method_Test[],MATCH("LandRemovalPotential",Method_Test[Criteria],0),3),""))</f>
        <v>RoeNoAgri</v>
      </c>
      <c r="M138" s="3">
        <f>IF(calc[[#This Row],[Method]]="FABLEBrief",INDEX(Method_FABLEBrief[],MATCH("LandRemovalPotential",Method_FABLEBrief[Criteria],0),2),IF(calc[[#This Row],[Method]]="Test",INDEX(Method_Test[],MATCH("LandRemovalPotential",Method_Test[Criteria],0),2),""))</f>
        <v>0.19550000000000001</v>
      </c>
      <c r="N138" s="3">
        <f>IF(AND(calc[[#This Row],[C3Source]]="RoeNoAgri",calc[[#This Row],[C4Source]]="FAO"),SUMIFS(DataShLandRemPot[FAOSh_noagri],DataShLandRemPot[ISO3],calc[[#This Row],[ISO3]]),IF(AND(calc[[#This Row],[C3Source]]="RoeAgri",calc[[#This Row],[C4Source]]="FAO"),SUMIFS(DataShLandRemPot[FAOSh_withagri],DataShLandRemPot[ISO3],calc[[#This Row],[ISO3]]),IF(AND(calc[[#This Row],[C3Source]]="RoeNoAgri",calc[[#This Row],[C4Source]]="GHGI"),SUMIFS(DataShLandRemPot[GHGISh_noagri],DataShLandRemPot[ISO3],calc[[#This Row],[ISO3]]),IF(AND(calc[[#This Row],[C3Source]]="RoeAgri",calc[[#This Row],[C4Source]]="GHGI"),SUMIFS(DataShLandRemPot[GHGISh_wagri],DataShLandRemPot[ISO3],calc[[#This Row],[ISO3]]),""))))</f>
        <v>3.6700585122080285</v>
      </c>
      <c r="O138" t="str">
        <f>IF(calc[[#This Row],[C3Value]]&lt;&gt;0,IF(calc[[#This Row],[C3Value]]&gt;=calc[[#This Row],[C3Threshold]],"Yes","No"),"nd")</f>
        <v>Yes</v>
      </c>
      <c r="P138" t="str">
        <f>IF(calc[[#This Row],[Method]]="FABLEBrief",INDEX(Method_FABLEBrief[],MATCH("LULUCFnegative",Method_FABLEBrief[Criteria],0),3),IF(calc[[#This Row],[Method]]="Test",INDEX(Method_Test[],MATCH("LULUCFnegative",Method_Test[Criteria],0),3),""))</f>
        <v>FAO</v>
      </c>
      <c r="Q138" s="25">
        <f>IF(calc[[#This Row],[Method]]="FABLEBrief",INDEX(Method_FABLEBrief[],MATCH("LULUCFnegative",Method_FABLEBrief[Criteria],0),2),IF(calc[[#This Row],[Method]]="Test",INDEX(Method_Test[],MATCH("LULUCFnegative",Method_Test[Criteria],0),2),""))</f>
        <v>0</v>
      </c>
      <c r="R138" s="29">
        <f>IF(calc[[#This Row],[C4Source]]="FAO",SUMIFS(DataGHGFAO[LULUCF_MtCO2e],DataGHGFAO[ISO3],calc[[#This Row],[ISO3]]),IF(calc[[#This Row],[C4Source]]="GHGI",SUMIFS(DataGHGI[MtCO2e],DataGHGI[Sector],"Land-Use Change and Forestry",DataGHGI[ISO3],calc[[#This Row],[ISO3]]),""))</f>
        <v>10.636461300000001</v>
      </c>
      <c r="S138" t="str">
        <f>IF(calc[[#This Row],[C4Value]]&lt;&gt;0,IF(calc[[#This Row],[C4Value]]&lt;calc[[#This Row],[C4Threshold]],"Yes","No"),"nd")</f>
        <v>No</v>
      </c>
      <c r="T138" t="str">
        <f>IF(calc[[#This Row],[Method]]="FABLEBrief",INDEX(Method_FABLEBrief[],MATCH("AFOLU",Method_FABLEBrief[Criteria],0),3),IF(calc[[#This Row],[Method]]="Test",INDEX(Method_Test[],MATCH("AFOLU",Method_Test[Criteria],0),3),""))</f>
        <v>FAO</v>
      </c>
      <c r="U138" s="25">
        <f>IF(calc[[#This Row],[Method]]="FABLEBrief",INDEX(Method_FABLEBrief[],MATCH("AFOLU",Method_FABLEBrief[Criteria],0),2),IF(calc[[#This Row],[Method]]="Test",INDEX(Method_Test[],MATCH("AFOLU",Method_Test[Criteria],0),2),""))</f>
        <v>0</v>
      </c>
      <c r="V138" s="25">
        <f>IF(calc[[#This Row],[C5Source]]="FAO",SUMIFS(DataGHGFAO[AFOLU_MtCO2e],DataGHGFAO[ISO3],calc[[#This Row],[ISO3]]),IF(calc[[#This Row],[C5Source]]="GHGI",SUMIFS(DataGHGI[MtCO2e],DataGHGI[Sector],"Land-Use Change and Forestry",DataGHGI[ISO3],calc[[#This Row],[ISO3]])+SUMIFS(DataGHGI[MtCO2e],DataGHGI[Sector],"Agriculture",DataGHGI[ISO3],calc[[#This Row],[ISO3]]),""))</f>
        <v>33.150680899999998</v>
      </c>
      <c r="W138" t="str">
        <f>IF(calc[[#This Row],[C5Value]]&lt;&gt;0,IF(calc[[#This Row],[C5Value]]&lt;calc[[#This Row],[C5Threshold]],"No","Yes"),"nd")</f>
        <v>Yes</v>
      </c>
      <c r="X138" s="60" t="str">
        <f>IF(AND(calc[[#This Row],[C1Outcome]]="NO",calc[[#This Row],[C2Outcome]]="NO"),IF(calc[[#This Row],[C3Outcome]]="YES","Profile5","Profile6"),IF(calc[[#This Row],[C3Outcome]]="No","Profile4",IF(calc[[#This Row],[C4Outcome]]="YES",IF(calc[[#This Row],[C5Outcome]]="YES","Profile1","Profile2"),"Profile3")))</f>
        <v>Profile5</v>
      </c>
      <c r="Y138" s="44" t="str">
        <f>IF(OR(calc[[#This Row],[C1Outcome]]="nd",calc[[#This Row],[C3Outcome]]="nd",calc[[#This Row],[C5Outcome]]="nd"),"",calc[[#This Row],[PROFILE_pre]])</f>
        <v>Profile5</v>
      </c>
      <c r="Z138" s="62">
        <f>SUMIFS(DataGHGFAO[LULUCF_MtCO2e],DataGHGFAO[ISO3],calc[[#This Row],[ISO3]])</f>
        <v>10.636461300000001</v>
      </c>
      <c r="AA138" s="62">
        <f>SUMIFS(DataGHGFAO[Crop_MtCO2e],DataGHGFAO[ISO3],calc[[#This Row],[ISO3]])</f>
        <v>7.4535904000000013</v>
      </c>
      <c r="AB138" s="62">
        <f>SUMIFS(DataGHGFAO[Livestock_MtCO2e],DataGHGFAO[ISO3],calc[[#This Row],[ISO3]])</f>
        <v>15.0606293</v>
      </c>
      <c r="AC138" s="62">
        <f>SUMIFS(DataGHGFAO[AFOLU_MtCO2e],DataGHGFAO[ISO3],calc[[#This Row],[ISO3]])</f>
        <v>33.150680899999998</v>
      </c>
    </row>
    <row r="139" spans="1:29">
      <c r="A139" t="s">
        <v>301</v>
      </c>
      <c r="B139" t="s">
        <v>302</v>
      </c>
      <c r="C139" t="str">
        <f>INDEX(SelectionMethod[],MATCH("x",SelectionMethod[Selection],0),2)</f>
        <v>FABLEBrief</v>
      </c>
      <c r="D139" t="str">
        <f>IF(calc[[#This Row],[Method]]="FABLEBrief",INDEX(Method_FABLEBrief[],MATCH("Totalkcal",Method_FABLEBrief[Criteria],0),3),IF(calc[[#This Row],[Method]]="Test",INDEX(Method_Test[],MATCH("Totalkcal",Method_Test[Criteria],0),3),""))</f>
        <v>FAO</v>
      </c>
      <c r="E139">
        <f>IF(calc[[#This Row],[Method]]="FABLEBrief",INDEX(Method_FABLEBrief[],MATCH("Totalkcal",Method_FABLEBrief[Criteria],0),2),IF(calc[[#This Row],[Method]]="Test",INDEX(Method_Test[],MATCH("Totalkcal",Method_Test[Criteria],0),2),""))</f>
        <v>3000</v>
      </c>
      <c r="F139">
        <f>IF(calc[[#This Row],[C1Source]]="FAO",SUMIFS(DataFoodConso[Total Kcal],DataFoodConso[ISO3],calc[[#This Row],[ISO3]]),"")</f>
        <v>2600</v>
      </c>
      <c r="G139" t="str">
        <f>IF(calc[[#This Row],[C1Value]]&gt;0,IF(calc[[#This Row],[C1Value]]&lt;=calc[[#This Row],[C1Threshold]],"No","Yes"),"nd")</f>
        <v>No</v>
      </c>
      <c r="H139" t="str">
        <f>IF(calc[[#This Row],[Method]]="FABLEBrief",INDEX(Method_FABLEBrief[],MATCH("RedMeatkcal",Method_FABLEBrief[Criteria],0),3),IF(calc[[#This Row],[Method]]="Test",INDEX(Method_Test[],MATCH("RedMeatkcal",Method_Test[Criteria],0),3),""))</f>
        <v>FAO</v>
      </c>
      <c r="I139">
        <f>IF(calc[[#This Row],[Method]]="FABLEBrief",INDEX(Method_FABLEBrief[],MATCH("RedMeatkcal",Method_FABLEBrief[Criteria],0),2),IF(calc[[#This Row],[Method]]="Test",INDEX(Method_Test[],MATCH("RedMeatkcal",Method_Test[Criteria],0),2),""))</f>
        <v>60</v>
      </c>
      <c r="J139">
        <f>IF(calc[[#This Row],[C2Source]]="FAO",SUMIFS(DataFoodConso[Red Meat],DataFoodConso[ISO3],calc[[#This Row],[ISO3]]),"")</f>
        <v>189</v>
      </c>
      <c r="K139" s="41" t="str">
        <f>IF(AND(calc[[#This Row],[C2Value]]&gt;0,calc[[#This Row],[C2Value]]&lt;=calc[[#This Row],[C2Threshold]]),"No","Yes")</f>
        <v>Yes</v>
      </c>
      <c r="L139" t="str">
        <f>IF(calc[[#This Row],[Method]]="FABLEBrief",INDEX(Method_FABLEBrief[],MATCH("LandRemovalPotential",Method_FABLEBrief[Criteria],0),3),IF(calc[[#This Row],[Method]]="Test",INDEX(Method_Test[],MATCH("LandRemovalPotential",Method_Test[Criteria],0),3),""))</f>
        <v>RoeNoAgri</v>
      </c>
      <c r="M139" s="3">
        <f>IF(calc[[#This Row],[Method]]="FABLEBrief",INDEX(Method_FABLEBrief[],MATCH("LandRemovalPotential",Method_FABLEBrief[Criteria],0),2),IF(calc[[#This Row],[Method]]="Test",INDEX(Method_Test[],MATCH("LandRemovalPotential",Method_Test[Criteria],0),2),""))</f>
        <v>0.19550000000000001</v>
      </c>
      <c r="N139" s="3">
        <f>IF(AND(calc[[#This Row],[C3Source]]="RoeNoAgri",calc[[#This Row],[C4Source]]="FAO"),SUMIFS(DataShLandRemPot[FAOSh_noagri],DataShLandRemPot[ISO3],calc[[#This Row],[ISO3]]),IF(AND(calc[[#This Row],[C3Source]]="RoeAgri",calc[[#This Row],[C4Source]]="FAO"),SUMIFS(DataShLandRemPot[FAOSh_withagri],DataShLandRemPot[ISO3],calc[[#This Row],[ISO3]]),IF(AND(calc[[#This Row],[C3Source]]="RoeNoAgri",calc[[#This Row],[C4Source]]="GHGI"),SUMIFS(DataShLandRemPot[GHGISh_noagri],DataShLandRemPot[ISO3],calc[[#This Row],[ISO3]]),IF(AND(calc[[#This Row],[C3Source]]="RoeAgri",calc[[#This Row],[C4Source]]="GHGI"),SUMIFS(DataShLandRemPot[GHGISh_wagri],DataShLandRemPot[ISO3],calc[[#This Row],[ISO3]]),""))))</f>
        <v>2.1872967010015683</v>
      </c>
      <c r="O139" t="str">
        <f>IF(calc[[#This Row],[C3Value]]&lt;&gt;0,IF(calc[[#This Row],[C3Value]]&gt;=calc[[#This Row],[C3Threshold]],"Yes","No"),"nd")</f>
        <v>Yes</v>
      </c>
      <c r="P139" t="str">
        <f>IF(calc[[#This Row],[Method]]="FABLEBrief",INDEX(Method_FABLEBrief[],MATCH("LULUCFnegative",Method_FABLEBrief[Criteria],0),3),IF(calc[[#This Row],[Method]]="Test",INDEX(Method_Test[],MATCH("LULUCFnegative",Method_Test[Criteria],0),3),""))</f>
        <v>FAO</v>
      </c>
      <c r="Q139" s="25">
        <f>IF(calc[[#This Row],[Method]]="FABLEBrief",INDEX(Method_FABLEBrief[],MATCH("LULUCFnegative",Method_FABLEBrief[Criteria],0),2),IF(calc[[#This Row],[Method]]="Test",INDEX(Method_Test[],MATCH("LULUCFnegative",Method_Test[Criteria],0),2),""))</f>
        <v>0</v>
      </c>
      <c r="R139" s="29">
        <f>IF(calc[[#This Row],[C4Source]]="FAO",SUMIFS(DataGHGFAO[LULUCF_MtCO2e],DataGHGFAO[ISO3],calc[[#This Row],[ISO3]]),IF(calc[[#This Row],[C4Source]]="GHGI",SUMIFS(DataGHGI[MtCO2e],DataGHGI[Sector],"Land-Use Change and Forestry",DataGHGI[ISO3],calc[[#This Row],[ISO3]]),""))</f>
        <v>8.3939626999999994</v>
      </c>
      <c r="S139" t="str">
        <f>IF(calc[[#This Row],[C4Value]]&lt;&gt;0,IF(calc[[#This Row],[C4Value]]&lt;calc[[#This Row],[C4Threshold]],"Yes","No"),"nd")</f>
        <v>No</v>
      </c>
      <c r="T139" t="str">
        <f>IF(calc[[#This Row],[Method]]="FABLEBrief",INDEX(Method_FABLEBrief[],MATCH("AFOLU",Method_FABLEBrief[Criteria],0),3),IF(calc[[#This Row],[Method]]="Test",INDEX(Method_Test[],MATCH("AFOLU",Method_Test[Criteria],0),3),""))</f>
        <v>FAO</v>
      </c>
      <c r="U139" s="25">
        <f>IF(calc[[#This Row],[Method]]="FABLEBrief",INDEX(Method_FABLEBrief[],MATCH("AFOLU",Method_FABLEBrief[Criteria],0),2),IF(calc[[#This Row],[Method]]="Test",INDEX(Method_Test[],MATCH("AFOLU",Method_Test[Criteria],0),2),""))</f>
        <v>0</v>
      </c>
      <c r="V139" s="25">
        <f>IF(calc[[#This Row],[C5Source]]="FAO",SUMIFS(DataGHGFAO[AFOLU_MtCO2e],DataGHGFAO[ISO3],calc[[#This Row],[ISO3]]),IF(calc[[#This Row],[C5Source]]="GHGI",SUMIFS(DataGHGI[MtCO2e],DataGHGI[Sector],"Land-Use Change and Forestry",DataGHGI[ISO3],calc[[#This Row],[ISO3]])+SUMIFS(DataGHGI[MtCO2e],DataGHGI[Sector],"Agriculture",DataGHGI[ISO3],calc[[#This Row],[ISO3]]),""))</f>
        <v>16.1650381</v>
      </c>
      <c r="W139" t="str">
        <f>IF(calc[[#This Row],[C5Value]]&lt;&gt;0,IF(calc[[#This Row],[C5Value]]&lt;calc[[#This Row],[C5Threshold]],"No","Yes"),"nd")</f>
        <v>Yes</v>
      </c>
      <c r="X139" s="60" t="str">
        <f>IF(AND(calc[[#This Row],[C1Outcome]]="NO",calc[[#This Row],[C2Outcome]]="NO"),IF(calc[[#This Row],[C3Outcome]]="YES","Profile5","Profile6"),IF(calc[[#This Row],[C3Outcome]]="No","Profile4",IF(calc[[#This Row],[C4Outcome]]="YES",IF(calc[[#This Row],[C5Outcome]]="YES","Profile1","Profile2"),"Profile3")))</f>
        <v>Profile3</v>
      </c>
      <c r="Y139" s="44" t="str">
        <f>IF(OR(calc[[#This Row],[C1Outcome]]="nd",calc[[#This Row],[C3Outcome]]="nd",calc[[#This Row],[C5Outcome]]="nd"),"",calc[[#This Row],[PROFILE_pre]])</f>
        <v>Profile3</v>
      </c>
      <c r="Z139" s="62">
        <f>SUMIFS(DataGHGFAO[LULUCF_MtCO2e],DataGHGFAO[ISO3],calc[[#This Row],[ISO3]])</f>
        <v>8.3939626999999994</v>
      </c>
      <c r="AA139" s="62">
        <f>SUMIFS(DataGHGFAO[Crop_MtCO2e],DataGHGFAO[ISO3],calc[[#This Row],[ISO3]])</f>
        <v>1.3195797999999996</v>
      </c>
      <c r="AB139" s="62">
        <f>SUMIFS(DataGHGFAO[Livestock_MtCO2e],DataGHGFAO[ISO3],calc[[#This Row],[ISO3]])</f>
        <v>6.4514956000000003</v>
      </c>
      <c r="AC139" s="62">
        <f>SUMIFS(DataGHGFAO[AFOLU_MtCO2e],DataGHGFAO[ISO3],calc[[#This Row],[ISO3]])</f>
        <v>16.1650381</v>
      </c>
    </row>
    <row r="140" spans="1:29">
      <c r="A140" t="s">
        <v>63</v>
      </c>
      <c r="B140" t="s">
        <v>64</v>
      </c>
      <c r="C140" t="str">
        <f>INDEX(SelectionMethod[],MATCH("x",SelectionMethod[Selection],0),2)</f>
        <v>FABLEBrief</v>
      </c>
      <c r="D140" t="str">
        <f>IF(calc[[#This Row],[Method]]="FABLEBrief",INDEX(Method_FABLEBrief[],MATCH("Totalkcal",Method_FABLEBrief[Criteria],0),3),IF(calc[[#This Row],[Method]]="Test",INDEX(Method_Test[],MATCH("Totalkcal",Method_Test[Criteria],0),3),""))</f>
        <v>FAO</v>
      </c>
      <c r="E140">
        <f>IF(calc[[#This Row],[Method]]="FABLEBrief",INDEX(Method_FABLEBrief[],MATCH("Totalkcal",Method_FABLEBrief[Criteria],0),2),IF(calc[[#This Row],[Method]]="Test",INDEX(Method_Test[],MATCH("Totalkcal",Method_Test[Criteria],0),2),""))</f>
        <v>3000</v>
      </c>
      <c r="F140">
        <f>IF(calc[[#This Row],[C1Source]]="FAO",SUMIFS(DataFoodConso[Total Kcal],DataFoodConso[ISO3],calc[[#This Row],[ISO3]]),"")</f>
        <v>2931</v>
      </c>
      <c r="G140" t="str">
        <f>IF(calc[[#This Row],[C1Value]]&gt;0,IF(calc[[#This Row],[C1Value]]&lt;=calc[[#This Row],[C1Threshold]],"No","Yes"),"nd")</f>
        <v>No</v>
      </c>
      <c r="H140" t="str">
        <f>IF(calc[[#This Row],[Method]]="FABLEBrief",INDEX(Method_FABLEBrief[],MATCH("RedMeatkcal",Method_FABLEBrief[Criteria],0),3),IF(calc[[#This Row],[Method]]="Test",INDEX(Method_Test[],MATCH("RedMeatkcal",Method_Test[Criteria],0),3),""))</f>
        <v>FAO</v>
      </c>
      <c r="I140">
        <f>IF(calc[[#This Row],[Method]]="FABLEBrief",INDEX(Method_FABLEBrief[],MATCH("RedMeatkcal",Method_FABLEBrief[Criteria],0),2),IF(calc[[#This Row],[Method]]="Test",INDEX(Method_Test[],MATCH("RedMeatkcal",Method_Test[Criteria],0),2),""))</f>
        <v>60</v>
      </c>
      <c r="J140">
        <f>IF(calc[[#This Row],[C2Source]]="FAO",SUMIFS(DataFoodConso[Red Meat],DataFoodConso[ISO3],calc[[#This Row],[ISO3]]),"")</f>
        <v>106</v>
      </c>
      <c r="K140" t="str">
        <f>IF(AND(calc[[#This Row],[C2Value]]&gt;0,calc[[#This Row],[C2Value]]&lt;=calc[[#This Row],[C2Threshold]]),"No","Yes")</f>
        <v>Yes</v>
      </c>
      <c r="L140" t="str">
        <f>IF(calc[[#This Row],[Method]]="FABLEBrief",INDEX(Method_FABLEBrief[],MATCH("LandRemovalPotential",Method_FABLEBrief[Criteria],0),3),IF(calc[[#This Row],[Method]]="Test",INDEX(Method_Test[],MATCH("LandRemovalPotential",Method_Test[Criteria],0),3),""))</f>
        <v>RoeNoAgri</v>
      </c>
      <c r="M140" s="3">
        <f>IF(calc[[#This Row],[Method]]="FABLEBrief",INDEX(Method_FABLEBrief[],MATCH("LandRemovalPotential",Method_FABLEBrief[Criteria],0),2),IF(calc[[#This Row],[Method]]="Test",INDEX(Method_Test[],MATCH("LandRemovalPotential",Method_Test[Criteria],0),2),""))</f>
        <v>0.19550000000000001</v>
      </c>
      <c r="N140" s="3">
        <f>IF(AND(calc[[#This Row],[C3Source]]="RoeNoAgri",calc[[#This Row],[C4Source]]="FAO"),SUMIFS(DataShLandRemPot[FAOSh_noagri],DataShLandRemPot[ISO3],calc[[#This Row],[ISO3]]),IF(AND(calc[[#This Row],[C3Source]]="RoeAgri",calc[[#This Row],[C4Source]]="FAO"),SUMIFS(DataShLandRemPot[FAOSh_withagri],DataShLandRemPot[ISO3],calc[[#This Row],[ISO3]]),IF(AND(calc[[#This Row],[C3Source]]="RoeNoAgri",calc[[#This Row],[C4Source]]="GHGI"),SUMIFS(DataShLandRemPot[GHGISh_noagri],DataShLandRemPot[ISO3],calc[[#This Row],[ISO3]]),IF(AND(calc[[#This Row],[C3Source]]="RoeAgri",calc[[#This Row],[C4Source]]="GHGI"),SUMIFS(DataShLandRemPot[GHGISh_wagri],DataShLandRemPot[ISO3],calc[[#This Row],[ISO3]]),""))))</f>
        <v>0.37563854266338914</v>
      </c>
      <c r="O140" t="str">
        <f>IF(calc[[#This Row],[C3Value]]&lt;&gt;0,IF(calc[[#This Row],[C3Value]]&gt;=calc[[#This Row],[C3Threshold]],"Yes","No"),"nd")</f>
        <v>Yes</v>
      </c>
      <c r="P140" t="str">
        <f>IF(calc[[#This Row],[Method]]="FABLEBrief",INDEX(Method_FABLEBrief[],MATCH("LULUCFnegative",Method_FABLEBrief[Criteria],0),3),IF(calc[[#This Row],[Method]]="Test",INDEX(Method_Test[],MATCH("LULUCFnegative",Method_Test[Criteria],0),3),""))</f>
        <v>FAO</v>
      </c>
      <c r="Q140" s="25">
        <f>IF(calc[[#This Row],[Method]]="FABLEBrief",INDEX(Method_FABLEBrief[],MATCH("LULUCFnegative",Method_FABLEBrief[Criteria],0),2),IF(calc[[#This Row],[Method]]="Test",INDEX(Method_Test[],MATCH("LULUCFnegative",Method_Test[Criteria],0),2),""))</f>
        <v>0</v>
      </c>
      <c r="R140" s="29">
        <f>IF(calc[[#This Row],[C4Source]]="FAO",SUMIFS(DataGHGFAO[LULUCF_MtCO2e],DataGHGFAO[ISO3],calc[[#This Row],[ISO3]]),IF(calc[[#This Row],[C4Source]]="GHGI",SUMIFS(DataGHGI[MtCO2e],DataGHGI[Sector],"Land-Use Change and Forestry",DataGHGI[ISO3],calc[[#This Row],[ISO3]]),""))</f>
        <v>83.305103599999995</v>
      </c>
      <c r="S140" t="str">
        <f>IF(calc[[#This Row],[C4Value]]&lt;&gt;0,IF(calc[[#This Row],[C4Value]]&lt;calc[[#This Row],[C4Threshold]],"Yes","No"),"nd")</f>
        <v>No</v>
      </c>
      <c r="T140" t="str">
        <f>IF(calc[[#This Row],[Method]]="FABLEBrief",INDEX(Method_FABLEBrief[],MATCH("AFOLU",Method_FABLEBrief[Criteria],0),3),IF(calc[[#This Row],[Method]]="Test",INDEX(Method_Test[],MATCH("AFOLU",Method_Test[Criteria],0),3),""))</f>
        <v>FAO</v>
      </c>
      <c r="U140" s="25">
        <f>IF(calc[[#This Row],[Method]]="FABLEBrief",INDEX(Method_FABLEBrief[],MATCH("AFOLU",Method_FABLEBrief[Criteria],0),2),IF(calc[[#This Row],[Method]]="Test",INDEX(Method_Test[],MATCH("AFOLU",Method_Test[Criteria],0),2),""))</f>
        <v>0</v>
      </c>
      <c r="V140" s="25">
        <f>IF(calc[[#This Row],[C5Source]]="FAO",SUMIFS(DataGHGFAO[AFOLU_MtCO2e],DataGHGFAO[ISO3],calc[[#This Row],[ISO3]]),IF(calc[[#This Row],[C5Source]]="GHGI",SUMIFS(DataGHGI[MtCO2e],DataGHGI[Sector],"Land-Use Change and Forestry",DataGHGI[ISO3],calc[[#This Row],[ISO3]])+SUMIFS(DataGHGI[MtCO2e],DataGHGI[Sector],"Agriculture",DataGHGI[ISO3],calc[[#This Row],[ISO3]]),""))</f>
        <v>97.15263250000001</v>
      </c>
      <c r="W140" t="str">
        <f>IF(calc[[#This Row],[C5Value]]&lt;&gt;0,IF(calc[[#This Row],[C5Value]]&lt;calc[[#This Row],[C5Threshold]],"No","Yes"),"nd")</f>
        <v>Yes</v>
      </c>
      <c r="X140" s="60" t="str">
        <f>IF(AND(calc[[#This Row],[C1Outcome]]="NO",calc[[#This Row],[C2Outcome]]="NO"),IF(calc[[#This Row],[C3Outcome]]="YES","Profile5","Profile6"),IF(calc[[#This Row],[C3Outcome]]="No","Profile4",IF(calc[[#This Row],[C4Outcome]]="YES",IF(calc[[#This Row],[C5Outcome]]="YES","Profile1","Profile2"),"Profile3")))</f>
        <v>Profile3</v>
      </c>
      <c r="Y140" s="44" t="str">
        <f>IF(OR(calc[[#This Row],[C1Outcome]]="nd",calc[[#This Row],[C3Outcome]]="nd",calc[[#This Row],[C5Outcome]]="nd"),"",calc[[#This Row],[PROFILE_pre]])</f>
        <v>Profile3</v>
      </c>
      <c r="Z140" s="62">
        <f>SUMIFS(DataGHGFAO[LULUCF_MtCO2e],DataGHGFAO[ISO3],calc[[#This Row],[ISO3]])</f>
        <v>83.305103599999995</v>
      </c>
      <c r="AA140" s="62">
        <f>SUMIFS(DataGHGFAO[Crop_MtCO2e],DataGHGFAO[ISO3],calc[[#This Row],[ISO3]])</f>
        <v>10.4835121</v>
      </c>
      <c r="AB140" s="62">
        <f>SUMIFS(DataGHGFAO[Livestock_MtCO2e],DataGHGFAO[ISO3],calc[[#This Row],[ISO3]])</f>
        <v>3.3640168999999998</v>
      </c>
      <c r="AC140" s="62">
        <f>SUMIFS(DataGHGFAO[AFOLU_MtCO2e],DataGHGFAO[ISO3],calc[[#This Row],[ISO3]])</f>
        <v>97.15263250000001</v>
      </c>
    </row>
    <row r="141" spans="1:29">
      <c r="A141" t="s">
        <v>15</v>
      </c>
      <c r="B141" t="s">
        <v>16</v>
      </c>
      <c r="C141" t="str">
        <f>INDEX(SelectionMethod[],MATCH("x",SelectionMethod[Selection],0),2)</f>
        <v>FABLEBrief</v>
      </c>
      <c r="D141" t="str">
        <f>IF(calc[[#This Row],[Method]]="FABLEBrief",INDEX(Method_FABLEBrief[],MATCH("Totalkcal",Method_FABLEBrief[Criteria],0),3),IF(calc[[#This Row],[Method]]="Test",INDEX(Method_Test[],MATCH("Totalkcal",Method_Test[Criteria],0),3),""))</f>
        <v>FAO</v>
      </c>
      <c r="E141">
        <f>IF(calc[[#This Row],[Method]]="FABLEBrief",INDEX(Method_FABLEBrief[],MATCH("Totalkcal",Method_FABLEBrief[Criteria],0),2),IF(calc[[#This Row],[Method]]="Test",INDEX(Method_Test[],MATCH("Totalkcal",Method_Test[Criteria],0),2),""))</f>
        <v>3000</v>
      </c>
      <c r="F141">
        <f>IF(calc[[#This Row],[C1Source]]="FAO",SUMIFS(DataFoodConso[Total Kcal],DataFoodConso[ISO3],calc[[#This Row],[ISO3]]),"")</f>
        <v>2212</v>
      </c>
      <c r="G141" t="str">
        <f>IF(calc[[#This Row],[C1Value]]&gt;0,IF(calc[[#This Row],[C1Value]]&lt;=calc[[#This Row],[C1Threshold]],"No","Yes"),"nd")</f>
        <v>No</v>
      </c>
      <c r="H141" t="str">
        <f>IF(calc[[#This Row],[Method]]="FABLEBrief",INDEX(Method_FABLEBrief[],MATCH("RedMeatkcal",Method_FABLEBrief[Criteria],0),3),IF(calc[[#This Row],[Method]]="Test",INDEX(Method_Test[],MATCH("RedMeatkcal",Method_Test[Criteria],0),3),""))</f>
        <v>FAO</v>
      </c>
      <c r="I141">
        <f>IF(calc[[#This Row],[Method]]="FABLEBrief",INDEX(Method_FABLEBrief[],MATCH("RedMeatkcal",Method_FABLEBrief[Criteria],0),2),IF(calc[[#This Row],[Method]]="Test",INDEX(Method_Test[],MATCH("RedMeatkcal",Method_Test[Criteria],0),2),""))</f>
        <v>60</v>
      </c>
      <c r="J141">
        <f>IF(calc[[#This Row],[C2Source]]="FAO",SUMIFS(DataFoodConso[Red Meat],DataFoodConso[ISO3],calc[[#This Row],[ISO3]]),"")</f>
        <v>46</v>
      </c>
      <c r="K141" s="41" t="str">
        <f>IF(AND(calc[[#This Row],[C2Value]]&gt;0,calc[[#This Row],[C2Value]]&lt;=calc[[#This Row],[C2Threshold]]),"No","Yes")</f>
        <v>No</v>
      </c>
      <c r="L141" t="str">
        <f>IF(calc[[#This Row],[Method]]="FABLEBrief",INDEX(Method_FABLEBrief[],MATCH("LandRemovalPotential",Method_FABLEBrief[Criteria],0),3),IF(calc[[#This Row],[Method]]="Test",INDEX(Method_Test[],MATCH("LandRemovalPotential",Method_Test[Criteria],0),3),""))</f>
        <v>RoeNoAgri</v>
      </c>
      <c r="M141" s="3">
        <f>IF(calc[[#This Row],[Method]]="FABLEBrief",INDEX(Method_FABLEBrief[],MATCH("LandRemovalPotential",Method_FABLEBrief[Criteria],0),2),IF(calc[[#This Row],[Method]]="Test",INDEX(Method_Test[],MATCH("LandRemovalPotential",Method_Test[Criteria],0),2),""))</f>
        <v>0.19550000000000001</v>
      </c>
      <c r="N141" s="3">
        <f>IF(AND(calc[[#This Row],[C3Source]]="RoeNoAgri",calc[[#This Row],[C4Source]]="FAO"),SUMIFS(DataShLandRemPot[FAOSh_noagri],DataShLandRemPot[ISO3],calc[[#This Row],[ISO3]]),IF(AND(calc[[#This Row],[C3Source]]="RoeAgri",calc[[#This Row],[C4Source]]="FAO"),SUMIFS(DataShLandRemPot[FAOSh_withagri],DataShLandRemPot[ISO3],calc[[#This Row],[ISO3]]),IF(AND(calc[[#This Row],[C3Source]]="RoeNoAgri",calc[[#This Row],[C4Source]]="GHGI"),SUMIFS(DataShLandRemPot[GHGISh_noagri],DataShLandRemPot[ISO3],calc[[#This Row],[ISO3]]),IF(AND(calc[[#This Row],[C3Source]]="RoeAgri",calc[[#This Row],[C4Source]]="GHGI"),SUMIFS(DataShLandRemPot[GHGISh_wagri],DataShLandRemPot[ISO3],calc[[#This Row],[ISO3]]),""))))</f>
        <v>1.6081796205098835E-4</v>
      </c>
      <c r="O141" t="str">
        <f>IF(calc[[#This Row],[C3Value]]&lt;&gt;0,IF(calc[[#This Row],[C3Value]]&gt;=calc[[#This Row],[C3Threshold]],"Yes","No"),"nd")</f>
        <v>No</v>
      </c>
      <c r="P141" t="str">
        <f>IF(calc[[#This Row],[Method]]="FABLEBrief",INDEX(Method_FABLEBrief[],MATCH("LULUCFnegative",Method_FABLEBrief[Criteria],0),3),IF(calc[[#This Row],[Method]]="Test",INDEX(Method_Test[],MATCH("LULUCFnegative",Method_Test[Criteria],0),3),""))</f>
        <v>FAO</v>
      </c>
      <c r="Q141" s="25">
        <f>IF(calc[[#This Row],[Method]]="FABLEBrief",INDEX(Method_FABLEBrief[],MATCH("LULUCFnegative",Method_FABLEBrief[Criteria],0),2),IF(calc[[#This Row],[Method]]="Test",INDEX(Method_Test[],MATCH("LULUCFnegative",Method_Test[Criteria],0),2),""))</f>
        <v>0</v>
      </c>
      <c r="R141" s="29">
        <f>IF(calc[[#This Row],[C4Source]]="FAO",SUMIFS(DataGHGFAO[LULUCF_MtCO2e],DataGHGFAO[ISO3],calc[[#This Row],[ISO3]]),IF(calc[[#This Row],[C4Source]]="GHGI",SUMIFS(DataGHGI[MtCO2e],DataGHGI[Sector],"Land-Use Change and Forestry",DataGHGI[ISO3],calc[[#This Row],[ISO3]]),""))</f>
        <v>0</v>
      </c>
      <c r="S141" t="str">
        <f>IF(calc[[#This Row],[C4Value]]&lt;&gt;0,IF(calc[[#This Row],[C4Value]]&lt;calc[[#This Row],[C4Threshold]],"Yes","No"),"nd")</f>
        <v>nd</v>
      </c>
      <c r="T141" t="str">
        <f>IF(calc[[#This Row],[Method]]="FABLEBrief",INDEX(Method_FABLEBrief[],MATCH("AFOLU",Method_FABLEBrief[Criteria],0),3),IF(calc[[#This Row],[Method]]="Test",INDEX(Method_Test[],MATCH("AFOLU",Method_Test[Criteria],0),3),""))</f>
        <v>FAO</v>
      </c>
      <c r="U141" s="25">
        <f>IF(calc[[#This Row],[Method]]="FABLEBrief",INDEX(Method_FABLEBrief[],MATCH("AFOLU",Method_FABLEBrief[Criteria],0),2),IF(calc[[#This Row],[Method]]="Test",INDEX(Method_Test[],MATCH("AFOLU",Method_Test[Criteria],0),2),""))</f>
        <v>0</v>
      </c>
      <c r="V141" s="25">
        <f>IF(calc[[#This Row],[C5Source]]="FAO",SUMIFS(DataGHGFAO[AFOLU_MtCO2e],DataGHGFAO[ISO3],calc[[#This Row],[ISO3]]),IF(calc[[#This Row],[C5Source]]="GHGI",SUMIFS(DataGHGI[MtCO2e],DataGHGI[Sector],"Land-Use Change and Forestry",DataGHGI[ISO3],calc[[#This Row],[ISO3]])+SUMIFS(DataGHGI[MtCO2e],DataGHGI[Sector],"Agriculture",DataGHGI[ISO3],calc[[#This Row],[ISO3]]),""))</f>
        <v>2.0283000000000002E-3</v>
      </c>
      <c r="W141" t="str">
        <f>IF(calc[[#This Row],[C5Value]]&lt;&gt;0,IF(calc[[#This Row],[C5Value]]&lt;calc[[#This Row],[C5Threshold]],"No","Yes"),"nd")</f>
        <v>Yes</v>
      </c>
      <c r="X141" s="60" t="str">
        <f>IF(AND(calc[[#This Row],[C1Outcome]]="NO",calc[[#This Row],[C2Outcome]]="NO"),IF(calc[[#This Row],[C3Outcome]]="YES","Profile5","Profile6"),IF(calc[[#This Row],[C3Outcome]]="No","Profile4",IF(calc[[#This Row],[C4Outcome]]="YES",IF(calc[[#This Row],[C5Outcome]]="YES","Profile1","Profile2"),"Profile3")))</f>
        <v>Profile6</v>
      </c>
      <c r="Y141" s="44" t="str">
        <f>IF(OR(calc[[#This Row],[C1Outcome]]="nd",calc[[#This Row],[C3Outcome]]="nd",calc[[#This Row],[C5Outcome]]="nd"),"",calc[[#This Row],[PROFILE_pre]])</f>
        <v>Profile6</v>
      </c>
      <c r="Z141" s="62">
        <f>SUMIFS(DataGHGFAO[LULUCF_MtCO2e],DataGHGFAO[ISO3],calc[[#This Row],[ISO3]])</f>
        <v>0</v>
      </c>
      <c r="AA141" s="62">
        <f>SUMIFS(DataGHGFAO[Crop_MtCO2e],DataGHGFAO[ISO3],calc[[#This Row],[ISO3]])</f>
        <v>2.0283000000000002E-3</v>
      </c>
      <c r="AB141" s="62">
        <f>SUMIFS(DataGHGFAO[Livestock_MtCO2e],DataGHGFAO[ISO3],calc[[#This Row],[ISO3]])</f>
        <v>0</v>
      </c>
      <c r="AC141" s="62">
        <f>SUMIFS(DataGHGFAO[AFOLU_MtCO2e],DataGHGFAO[ISO3],calc[[#This Row],[ISO3]])</f>
        <v>2.0283000000000002E-3</v>
      </c>
    </row>
    <row r="142" spans="1:29">
      <c r="A142" t="s">
        <v>363</v>
      </c>
      <c r="B142" t="s">
        <v>364</v>
      </c>
      <c r="C142" t="str">
        <f>INDEX(SelectionMethod[],MATCH("x",SelectionMethod[Selection],0),2)</f>
        <v>FABLEBrief</v>
      </c>
      <c r="D142" t="str">
        <f>IF(calc[[#This Row],[Method]]="FABLEBrief",INDEX(Method_FABLEBrief[],MATCH("Totalkcal",Method_FABLEBrief[Criteria],0),3),IF(calc[[#This Row],[Method]]="Test",INDEX(Method_Test[],MATCH("Totalkcal",Method_Test[Criteria],0),3),""))</f>
        <v>FAO</v>
      </c>
      <c r="E142">
        <f>IF(calc[[#This Row],[Method]]="FABLEBrief",INDEX(Method_FABLEBrief[],MATCH("Totalkcal",Method_FABLEBrief[Criteria],0),2),IF(calc[[#This Row],[Method]]="Test",INDEX(Method_Test[],MATCH("Totalkcal",Method_Test[Criteria],0),2),""))</f>
        <v>3000</v>
      </c>
      <c r="F142">
        <f>IF(calc[[#This Row],[C1Source]]="FAO",SUMIFS(DataFoodConso[Total Kcal],DataFoodConso[ISO3],calc[[#This Row],[ISO3]]),"")</f>
        <v>2888</v>
      </c>
      <c r="G142" t="str">
        <f>IF(calc[[#This Row],[C1Value]]&gt;0,IF(calc[[#This Row],[C1Value]]&lt;=calc[[#This Row],[C1Threshold]],"No","Yes"),"nd")</f>
        <v>No</v>
      </c>
      <c r="H142" t="str">
        <f>IF(calc[[#This Row],[Method]]="FABLEBrief",INDEX(Method_FABLEBrief[],MATCH("RedMeatkcal",Method_FABLEBrief[Criteria],0),3),IF(calc[[#This Row],[Method]]="Test",INDEX(Method_Test[],MATCH("RedMeatkcal",Method_Test[Criteria],0),3),""))</f>
        <v>FAO</v>
      </c>
      <c r="I142">
        <f>IF(calc[[#This Row],[Method]]="FABLEBrief",INDEX(Method_FABLEBrief[],MATCH("RedMeatkcal",Method_FABLEBrief[Criteria],0),2),IF(calc[[#This Row],[Method]]="Test",INDEX(Method_Test[],MATCH("RedMeatkcal",Method_Test[Criteria],0),2),""))</f>
        <v>60</v>
      </c>
      <c r="J142">
        <f>IF(calc[[#This Row],[C2Source]]="FAO",SUMIFS(DataFoodConso[Red Meat],DataFoodConso[ISO3],calc[[#This Row],[ISO3]]),"")</f>
        <v>83</v>
      </c>
      <c r="K142" t="str">
        <f>IF(AND(calc[[#This Row],[C2Value]]&gt;0,calc[[#This Row],[C2Value]]&lt;=calc[[#This Row],[C2Threshold]]),"No","Yes")</f>
        <v>Yes</v>
      </c>
      <c r="L142" t="str">
        <f>IF(calc[[#This Row],[Method]]="FABLEBrief",INDEX(Method_FABLEBrief[],MATCH("LandRemovalPotential",Method_FABLEBrief[Criteria],0),3),IF(calc[[#This Row],[Method]]="Test",INDEX(Method_Test[],MATCH("LandRemovalPotential",Method_Test[Criteria],0),3),""))</f>
        <v>RoeNoAgri</v>
      </c>
      <c r="M142" s="3">
        <f>IF(calc[[#This Row],[Method]]="FABLEBrief",INDEX(Method_FABLEBrief[],MATCH("LandRemovalPotential",Method_FABLEBrief[Criteria],0),2),IF(calc[[#This Row],[Method]]="Test",INDEX(Method_Test[],MATCH("LandRemovalPotential",Method_Test[Criteria],0),2),""))</f>
        <v>0.19550000000000001</v>
      </c>
      <c r="N142" s="3">
        <f>IF(AND(calc[[#This Row],[C3Source]]="RoeNoAgri",calc[[#This Row],[C4Source]]="FAO"),SUMIFS(DataShLandRemPot[FAOSh_noagri],DataShLandRemPot[ISO3],calc[[#This Row],[ISO3]]),IF(AND(calc[[#This Row],[C3Source]]="RoeAgri",calc[[#This Row],[C4Source]]="FAO"),SUMIFS(DataShLandRemPot[FAOSh_withagri],DataShLandRemPot[ISO3],calc[[#This Row],[ISO3]]),IF(AND(calc[[#This Row],[C3Source]]="RoeNoAgri",calc[[#This Row],[C4Source]]="GHGI"),SUMIFS(DataShLandRemPot[GHGISh_noagri],DataShLandRemPot[ISO3],calc[[#This Row],[ISO3]]),IF(AND(calc[[#This Row],[C3Source]]="RoeAgri",calc[[#This Row],[C4Source]]="GHGI"),SUMIFS(DataShLandRemPot[GHGISh_wagri],DataShLandRemPot[ISO3],calc[[#This Row],[ISO3]]),""))))</f>
        <v>0.20411160216988655</v>
      </c>
      <c r="O142" t="str">
        <f>IF(calc[[#This Row],[C3Value]]&lt;&gt;0,IF(calc[[#This Row],[C3Value]]&gt;=calc[[#This Row],[C3Threshold]],"Yes","No"),"nd")</f>
        <v>Yes</v>
      </c>
      <c r="P142" t="str">
        <f>IF(calc[[#This Row],[Method]]="FABLEBrief",INDEX(Method_FABLEBrief[],MATCH("LULUCFnegative",Method_FABLEBrief[Criteria],0),3),IF(calc[[#This Row],[Method]]="Test",INDEX(Method_Test[],MATCH("LULUCFnegative",Method_Test[Criteria],0),3),""))</f>
        <v>FAO</v>
      </c>
      <c r="Q142" s="25">
        <f>IF(calc[[#This Row],[Method]]="FABLEBrief",INDEX(Method_FABLEBrief[],MATCH("LULUCFnegative",Method_FABLEBrief[Criteria],0),2),IF(calc[[#This Row],[Method]]="Test",INDEX(Method_Test[],MATCH("LULUCFnegative",Method_Test[Criteria],0),2),""))</f>
        <v>0</v>
      </c>
      <c r="R142" s="29">
        <f>IF(calc[[#This Row],[C4Source]]="FAO",SUMIFS(DataGHGFAO[LULUCF_MtCO2e],DataGHGFAO[ISO3],calc[[#This Row],[ISO3]]),IF(calc[[#This Row],[C4Source]]="GHGI",SUMIFS(DataGHGI[MtCO2e],DataGHGI[Sector],"Land-Use Change and Forestry",DataGHGI[ISO3],calc[[#This Row],[ISO3]]),""))</f>
        <v>3.2490000000000004E-4</v>
      </c>
      <c r="S142" t="str">
        <f>IF(calc[[#This Row],[C4Value]]&lt;&gt;0,IF(calc[[#This Row],[C4Value]]&lt;calc[[#This Row],[C4Threshold]],"Yes","No"),"nd")</f>
        <v>No</v>
      </c>
      <c r="T142" t="str">
        <f>IF(calc[[#This Row],[Method]]="FABLEBrief",INDEX(Method_FABLEBrief[],MATCH("AFOLU",Method_FABLEBrief[Criteria],0),3),IF(calc[[#This Row],[Method]]="Test",INDEX(Method_Test[],MATCH("AFOLU",Method_Test[Criteria],0),3),""))</f>
        <v>FAO</v>
      </c>
      <c r="U142" s="25">
        <f>IF(calc[[#This Row],[Method]]="FABLEBrief",INDEX(Method_FABLEBrief[],MATCH("AFOLU",Method_FABLEBrief[Criteria],0),2),IF(calc[[#This Row],[Method]]="Test",INDEX(Method_Test[],MATCH("AFOLU",Method_Test[Criteria],0),2),""))</f>
        <v>0</v>
      </c>
      <c r="V142" s="25">
        <f>IF(calc[[#This Row],[C5Source]]="FAO",SUMIFS(DataGHGFAO[AFOLU_MtCO2e],DataGHGFAO[ISO3],calc[[#This Row],[ISO3]]),IF(calc[[#This Row],[C5Source]]="GHGI",SUMIFS(DataGHGI[MtCO2e],DataGHGI[Sector],"Land-Use Change and Forestry",DataGHGI[ISO3],calc[[#This Row],[ISO3]])+SUMIFS(DataGHGI[MtCO2e],DataGHGI[Sector],"Agriculture",DataGHGI[ISO3],calc[[#This Row],[ISO3]]),""))</f>
        <v>36.666445200000005</v>
      </c>
      <c r="W142" t="str">
        <f>IF(calc[[#This Row],[C5Value]]&lt;&gt;0,IF(calc[[#This Row],[C5Value]]&lt;calc[[#This Row],[C5Threshold]],"No","Yes"),"nd")</f>
        <v>Yes</v>
      </c>
      <c r="X142" s="60" t="str">
        <f>IF(AND(calc[[#This Row],[C1Outcome]]="NO",calc[[#This Row],[C2Outcome]]="NO"),IF(calc[[#This Row],[C3Outcome]]="YES","Profile5","Profile6"),IF(calc[[#This Row],[C3Outcome]]="No","Profile4",IF(calc[[#This Row],[C4Outcome]]="YES",IF(calc[[#This Row],[C5Outcome]]="YES","Profile1","Profile2"),"Profile3")))</f>
        <v>Profile3</v>
      </c>
      <c r="Y142" s="44" t="str">
        <f>IF(OR(calc[[#This Row],[C1Outcome]]="nd",calc[[#This Row],[C3Outcome]]="nd",calc[[#This Row],[C5Outcome]]="nd"),"",calc[[#This Row],[PROFILE_pre]])</f>
        <v>Profile3</v>
      </c>
      <c r="Z142" s="62">
        <f>SUMIFS(DataGHGFAO[LULUCF_MtCO2e],DataGHGFAO[ISO3],calc[[#This Row],[ISO3]])</f>
        <v>3.2490000000000004E-4</v>
      </c>
      <c r="AA142" s="62">
        <f>SUMIFS(DataGHGFAO[Crop_MtCO2e],DataGHGFAO[ISO3],calc[[#This Row],[ISO3]])</f>
        <v>6.2353136000000013</v>
      </c>
      <c r="AB142" s="62">
        <f>SUMIFS(DataGHGFAO[Livestock_MtCO2e],DataGHGFAO[ISO3],calc[[#This Row],[ISO3]])</f>
        <v>30.430806700000002</v>
      </c>
      <c r="AC142" s="62">
        <f>SUMIFS(DataGHGFAO[AFOLU_MtCO2e],DataGHGFAO[ISO3],calc[[#This Row],[ISO3]])</f>
        <v>36.666445200000005</v>
      </c>
    </row>
    <row r="143" spans="1:29">
      <c r="A143" t="s">
        <v>67</v>
      </c>
      <c r="B143" t="s">
        <v>68</v>
      </c>
      <c r="C143" t="str">
        <f>INDEX(SelectionMethod[],MATCH("x",SelectionMethod[Selection],0),2)</f>
        <v>FABLEBrief</v>
      </c>
      <c r="D143" t="str">
        <f>IF(calc[[#This Row],[Method]]="FABLEBrief",INDEX(Method_FABLEBrief[],MATCH("Totalkcal",Method_FABLEBrief[Criteria],0),3),IF(calc[[#This Row],[Method]]="Test",INDEX(Method_Test[],MATCH("Totalkcal",Method_Test[Criteria],0),3),""))</f>
        <v>FAO</v>
      </c>
      <c r="E143">
        <f>IF(calc[[#This Row],[Method]]="FABLEBrief",INDEX(Method_FABLEBrief[],MATCH("Totalkcal",Method_FABLEBrief[Criteria],0),2),IF(calc[[#This Row],[Method]]="Test",INDEX(Method_Test[],MATCH("Totalkcal",Method_Test[Criteria],0),2),""))</f>
        <v>3000</v>
      </c>
      <c r="F143">
        <f>IF(calc[[#This Row],[C1Source]]="FAO",SUMIFS(DataFoodConso[Total Kcal],DataFoodConso[ISO3],calc[[#This Row],[ISO3]]),"")</f>
        <v>3379</v>
      </c>
      <c r="G143" t="str">
        <f>IF(calc[[#This Row],[C1Value]]&gt;0,IF(calc[[#This Row],[C1Value]]&lt;=calc[[#This Row],[C1Threshold]],"No","Yes"),"nd")</f>
        <v>Yes</v>
      </c>
      <c r="H143" t="str">
        <f>IF(calc[[#This Row],[Method]]="FABLEBrief",INDEX(Method_FABLEBrief[],MATCH("RedMeatkcal",Method_FABLEBrief[Criteria],0),3),IF(calc[[#This Row],[Method]]="Test",INDEX(Method_Test[],MATCH("RedMeatkcal",Method_Test[Criteria],0),3),""))</f>
        <v>FAO</v>
      </c>
      <c r="I143">
        <f>IF(calc[[#This Row],[Method]]="FABLEBrief",INDEX(Method_FABLEBrief[],MATCH("RedMeatkcal",Method_FABLEBrief[Criteria],0),2),IF(calc[[#This Row],[Method]]="Test",INDEX(Method_Test[],MATCH("RedMeatkcal",Method_Test[Criteria],0),2),""))</f>
        <v>60</v>
      </c>
      <c r="J143">
        <f>IF(calc[[#This Row],[C2Source]]="FAO",SUMIFS(DataFoodConso[Red Meat],DataFoodConso[ISO3],calc[[#This Row],[ISO3]]),"")</f>
        <v>217</v>
      </c>
      <c r="K143" s="41" t="str">
        <f>IF(AND(calc[[#This Row],[C2Value]]&gt;0,calc[[#This Row],[C2Value]]&lt;=calc[[#This Row],[C2Threshold]]),"No","Yes")</f>
        <v>Yes</v>
      </c>
      <c r="L143" t="str">
        <f>IF(calc[[#This Row],[Method]]="FABLEBrief",INDEX(Method_FABLEBrief[],MATCH("LandRemovalPotential",Method_FABLEBrief[Criteria],0),3),IF(calc[[#This Row],[Method]]="Test",INDEX(Method_Test[],MATCH("LandRemovalPotential",Method_Test[Criteria],0),3),""))</f>
        <v>RoeNoAgri</v>
      </c>
      <c r="M143" s="3">
        <f>IF(calc[[#This Row],[Method]]="FABLEBrief",INDEX(Method_FABLEBrief[],MATCH("LandRemovalPotential",Method_FABLEBrief[Criteria],0),2),IF(calc[[#This Row],[Method]]="Test",INDEX(Method_Test[],MATCH("LandRemovalPotential",Method_Test[Criteria],0),2),""))</f>
        <v>0.19550000000000001</v>
      </c>
      <c r="N143" s="3">
        <f>IF(AND(calc[[#This Row],[C3Source]]="RoeNoAgri",calc[[#This Row],[C4Source]]="FAO"),SUMIFS(DataShLandRemPot[FAOSh_noagri],DataShLandRemPot[ISO3],calc[[#This Row],[ISO3]]),IF(AND(calc[[#This Row],[C3Source]]="RoeAgri",calc[[#This Row],[C4Source]]="FAO"),SUMIFS(DataShLandRemPot[FAOSh_withagri],DataShLandRemPot[ISO3],calc[[#This Row],[ISO3]]),IF(AND(calc[[#This Row],[C3Source]]="RoeNoAgri",calc[[#This Row],[C4Source]]="GHGI"),SUMIFS(DataShLandRemPot[GHGISh_noagri],DataShLandRemPot[ISO3],calc[[#This Row],[ISO3]]),IF(AND(calc[[#This Row],[C3Source]]="RoeAgri",calc[[#This Row],[C4Source]]="GHGI"),SUMIFS(DataShLandRemPot[GHGISh_wagri],DataShLandRemPot[ISO3],calc[[#This Row],[ISO3]]),""))))</f>
        <v>1.6257687041019146E-4</v>
      </c>
      <c r="O143" t="str">
        <f>IF(calc[[#This Row],[C3Value]]&lt;&gt;0,IF(calc[[#This Row],[C3Value]]&gt;=calc[[#This Row],[C3Threshold]],"Yes","No"),"nd")</f>
        <v>No</v>
      </c>
      <c r="P143" t="str">
        <f>IF(calc[[#This Row],[Method]]="FABLEBrief",INDEX(Method_FABLEBrief[],MATCH("LULUCFnegative",Method_FABLEBrief[Criteria],0),3),IF(calc[[#This Row],[Method]]="Test",INDEX(Method_Test[],MATCH("LULUCFnegative",Method_Test[Criteria],0),3),""))</f>
        <v>FAO</v>
      </c>
      <c r="Q143" s="25">
        <f>IF(calc[[#This Row],[Method]]="FABLEBrief",INDEX(Method_FABLEBrief[],MATCH("LULUCFnegative",Method_FABLEBrief[Criteria],0),2),IF(calc[[#This Row],[Method]]="Test",INDEX(Method_Test[],MATCH("LULUCFnegative",Method_Test[Criteria],0),2),""))</f>
        <v>0</v>
      </c>
      <c r="R143" s="29">
        <f>IF(calc[[#This Row],[C4Source]]="FAO",SUMIFS(DataGHGFAO[LULUCF_MtCO2e],DataGHGFAO[ISO3],calc[[#This Row],[ISO3]]),IF(calc[[#This Row],[C4Source]]="GHGI",SUMIFS(DataGHGI[MtCO2e],DataGHGI[Sector],"Land-Use Change and Forestry",DataGHGI[ISO3],calc[[#This Row],[ISO3]]),""))</f>
        <v>-4.5347999999999994E-3</v>
      </c>
      <c r="S143" t="str">
        <f>IF(calc[[#This Row],[C4Value]]&lt;&gt;0,IF(calc[[#This Row],[C4Value]]&lt;calc[[#This Row],[C4Threshold]],"Yes","No"),"nd")</f>
        <v>Yes</v>
      </c>
      <c r="T143" t="str">
        <f>IF(calc[[#This Row],[Method]]="FABLEBrief",INDEX(Method_FABLEBrief[],MATCH("AFOLU",Method_FABLEBrief[Criteria],0),3),IF(calc[[#This Row],[Method]]="Test",INDEX(Method_Test[],MATCH("AFOLU",Method_Test[Criteria],0),3),""))</f>
        <v>FAO</v>
      </c>
      <c r="U143" s="25">
        <f>IF(calc[[#This Row],[Method]]="FABLEBrief",INDEX(Method_FABLEBrief[],MATCH("AFOLU",Method_FABLEBrief[Criteria],0),2),IF(calc[[#This Row],[Method]]="Test",INDEX(Method_Test[],MATCH("AFOLU",Method_Test[Criteria],0),2),""))</f>
        <v>0</v>
      </c>
      <c r="V143" s="25">
        <f>IF(calc[[#This Row],[C5Source]]="FAO",SUMIFS(DataGHGFAO[AFOLU_MtCO2e],DataGHGFAO[ISO3],calc[[#This Row],[ISO3]]),IF(calc[[#This Row],[C5Source]]="GHGI",SUMIFS(DataGHGI[MtCO2e],DataGHGI[Sector],"Land-Use Change and Forestry",DataGHGI[ISO3],calc[[#This Row],[ISO3]])+SUMIFS(DataGHGI[MtCO2e],DataGHGI[Sector],"Agriculture",DataGHGI[ISO3],calc[[#This Row],[ISO3]]),""))</f>
        <v>7.5811599999999993E-2</v>
      </c>
      <c r="W143" t="str">
        <f>IF(calc[[#This Row],[C5Value]]&lt;&gt;0,IF(calc[[#This Row],[C5Value]]&lt;calc[[#This Row],[C5Threshold]],"No","Yes"),"nd")</f>
        <v>Yes</v>
      </c>
      <c r="X143" s="60" t="str">
        <f>IF(AND(calc[[#This Row],[C1Outcome]]="NO",calc[[#This Row],[C2Outcome]]="NO"),IF(calc[[#This Row],[C3Outcome]]="YES","Profile5","Profile6"),IF(calc[[#This Row],[C3Outcome]]="No","Profile4",IF(calc[[#This Row],[C4Outcome]]="YES",IF(calc[[#This Row],[C5Outcome]]="YES","Profile1","Profile2"),"Profile3")))</f>
        <v>Profile4</v>
      </c>
      <c r="Y143" s="44" t="str">
        <f>IF(OR(calc[[#This Row],[C1Outcome]]="nd",calc[[#This Row],[C3Outcome]]="nd",calc[[#This Row],[C5Outcome]]="nd"),"",calc[[#This Row],[PROFILE_pre]])</f>
        <v>Profile4</v>
      </c>
      <c r="Z143" s="62">
        <f>SUMIFS(DataGHGFAO[LULUCF_MtCO2e],DataGHGFAO[ISO3],calc[[#This Row],[ISO3]])</f>
        <v>-4.5347999999999994E-3</v>
      </c>
      <c r="AA143" s="62">
        <f>SUMIFS(DataGHGFAO[Crop_MtCO2e],DataGHGFAO[ISO3],calc[[#This Row],[ISO3]])</f>
        <v>7.5593000000000049E-3</v>
      </c>
      <c r="AB143" s="62">
        <f>SUMIFS(DataGHGFAO[Livestock_MtCO2e],DataGHGFAO[ISO3],calc[[#This Row],[ISO3]])</f>
        <v>7.2787199999999996E-2</v>
      </c>
      <c r="AC143" s="62">
        <f>SUMIFS(DataGHGFAO[AFOLU_MtCO2e],DataGHGFAO[ISO3],calc[[#This Row],[ISO3]])</f>
        <v>7.5811599999999993E-2</v>
      </c>
    </row>
    <row r="144" spans="1:29">
      <c r="A144" t="s">
        <v>547</v>
      </c>
      <c r="B144" t="s">
        <v>548</v>
      </c>
      <c r="C144" t="str">
        <f>INDEX(SelectionMethod[],MATCH("x",SelectionMethod[Selection],0),2)</f>
        <v>FABLEBrief</v>
      </c>
      <c r="D144" t="str">
        <f>IF(calc[[#This Row],[Method]]="FABLEBrief",INDEX(Method_FABLEBrief[],MATCH("Totalkcal",Method_FABLEBrief[Criteria],0),3),IF(calc[[#This Row],[Method]]="Test",INDEX(Method_Test[],MATCH("Totalkcal",Method_Test[Criteria],0),3),""))</f>
        <v>FAO</v>
      </c>
      <c r="E144">
        <f>IF(calc[[#This Row],[Method]]="FABLEBrief",INDEX(Method_FABLEBrief[],MATCH("Totalkcal",Method_FABLEBrief[Criteria],0),2),IF(calc[[#This Row],[Method]]="Test",INDEX(Method_Test[],MATCH("Totalkcal",Method_Test[Criteria],0),2),""))</f>
        <v>3000</v>
      </c>
      <c r="F144">
        <f>IF(calc[[#This Row],[C1Source]]="FAO",SUMIFS(DataFoodConso[Total Kcal],DataFoodConso[ISO3],calc[[#This Row],[ISO3]]),"")</f>
        <v>0</v>
      </c>
      <c r="G144" t="str">
        <f>IF(calc[[#This Row],[C1Value]]&gt;0,IF(calc[[#This Row],[C1Value]]&lt;=calc[[#This Row],[C1Threshold]],"No","Yes"),"nd")</f>
        <v>nd</v>
      </c>
      <c r="H144" t="str">
        <f>IF(calc[[#This Row],[Method]]="FABLEBrief",INDEX(Method_FABLEBrief[],MATCH("RedMeatkcal",Method_FABLEBrief[Criteria],0),3),IF(calc[[#This Row],[Method]]="Test",INDEX(Method_Test[],MATCH("RedMeatkcal",Method_Test[Criteria],0),3),""))</f>
        <v>FAO</v>
      </c>
      <c r="I144">
        <f>IF(calc[[#This Row],[Method]]="FABLEBrief",INDEX(Method_FABLEBrief[],MATCH("RedMeatkcal",Method_FABLEBrief[Criteria],0),2),IF(calc[[#This Row],[Method]]="Test",INDEX(Method_Test[],MATCH("RedMeatkcal",Method_Test[Criteria],0),2),""))</f>
        <v>60</v>
      </c>
      <c r="J144">
        <f>IF(calc[[#This Row],[C2Source]]="FAO",SUMIFS(DataFoodConso[Red Meat],DataFoodConso[ISO3],calc[[#This Row],[ISO3]]),"")</f>
        <v>0</v>
      </c>
      <c r="K144" t="str">
        <f>IF(AND(calc[[#This Row],[C2Value]]&gt;0,calc[[#This Row],[C2Value]]&lt;=calc[[#This Row],[C2Threshold]]),"No","Yes")</f>
        <v>Yes</v>
      </c>
      <c r="L144" t="str">
        <f>IF(calc[[#This Row],[Method]]="FABLEBrief",INDEX(Method_FABLEBrief[],MATCH("LandRemovalPotential",Method_FABLEBrief[Criteria],0),3),IF(calc[[#This Row],[Method]]="Test",INDEX(Method_Test[],MATCH("LandRemovalPotential",Method_Test[Criteria],0),3),""))</f>
        <v>RoeNoAgri</v>
      </c>
      <c r="M144" s="3">
        <f>IF(calc[[#This Row],[Method]]="FABLEBrief",INDEX(Method_FABLEBrief[],MATCH("LandRemovalPotential",Method_FABLEBrief[Criteria],0),2),IF(calc[[#This Row],[Method]]="Test",INDEX(Method_Test[],MATCH("LandRemovalPotential",Method_Test[Criteria],0),2),""))</f>
        <v>0.19550000000000001</v>
      </c>
      <c r="N144" s="3">
        <f>IF(AND(calc[[#This Row],[C3Source]]="RoeNoAgri",calc[[#This Row],[C4Source]]="FAO"),SUMIFS(DataShLandRemPot[FAOSh_noagri],DataShLandRemPot[ISO3],calc[[#This Row],[ISO3]]),IF(AND(calc[[#This Row],[C3Source]]="RoeAgri",calc[[#This Row],[C4Source]]="FAO"),SUMIFS(DataShLandRemPot[FAOSh_withagri],DataShLandRemPot[ISO3],calc[[#This Row],[ISO3]]),IF(AND(calc[[#This Row],[C3Source]]="RoeNoAgri",calc[[#This Row],[C4Source]]="GHGI"),SUMIFS(DataShLandRemPot[GHGISh_noagri],DataShLandRemPot[ISO3],calc[[#This Row],[ISO3]]),IF(AND(calc[[#This Row],[C3Source]]="RoeAgri",calc[[#This Row],[C4Source]]="GHGI"),SUMIFS(DataShLandRemPot[GHGISh_wagri],DataShLandRemPot[ISO3],calc[[#This Row],[ISO3]]),""))))</f>
        <v>0.16005102742657154</v>
      </c>
      <c r="O144" t="str">
        <f>IF(calc[[#This Row],[C3Value]]&lt;&gt;0,IF(calc[[#This Row],[C3Value]]&gt;=calc[[#This Row],[C3Threshold]],"Yes","No"),"nd")</f>
        <v>No</v>
      </c>
      <c r="P144" t="str">
        <f>IF(calc[[#This Row],[Method]]="FABLEBrief",INDEX(Method_FABLEBrief[],MATCH("LULUCFnegative",Method_FABLEBrief[Criteria],0),3),IF(calc[[#This Row],[Method]]="Test",INDEX(Method_Test[],MATCH("LULUCFnegative",Method_Test[Criteria],0),3),""))</f>
        <v>FAO</v>
      </c>
      <c r="Q144" s="25">
        <f>IF(calc[[#This Row],[Method]]="FABLEBrief",INDEX(Method_FABLEBrief[],MATCH("LULUCFnegative",Method_FABLEBrief[Criteria],0),2),IF(calc[[#This Row],[Method]]="Test",INDEX(Method_Test[],MATCH("LULUCFnegative",Method_Test[Criteria],0),2),""))</f>
        <v>0</v>
      </c>
      <c r="R144" s="29">
        <f>IF(calc[[#This Row],[C4Source]]="FAO",SUMIFS(DataGHGFAO[LULUCF_MtCO2e],DataGHGFAO[ISO3],calc[[#This Row],[ISO3]]),IF(calc[[#This Row],[C4Source]]="GHGI",SUMIFS(DataGHGI[MtCO2e],DataGHGI[Sector],"Land-Use Change and Forestry",DataGHGI[ISO3],calc[[#This Row],[ISO3]]),""))</f>
        <v>0</v>
      </c>
      <c r="S144" t="str">
        <f>IF(calc[[#This Row],[C4Value]]&lt;&gt;0,IF(calc[[#This Row],[C4Value]]&lt;calc[[#This Row],[C4Threshold]],"Yes","No"),"nd")</f>
        <v>nd</v>
      </c>
      <c r="T144" t="str">
        <f>IF(calc[[#This Row],[Method]]="FABLEBrief",INDEX(Method_FABLEBrief[],MATCH("AFOLU",Method_FABLEBrief[Criteria],0),3),IF(calc[[#This Row],[Method]]="Test",INDEX(Method_Test[],MATCH("AFOLU",Method_Test[Criteria],0),3),""))</f>
        <v>FAO</v>
      </c>
      <c r="U144" s="25">
        <f>IF(calc[[#This Row],[Method]]="FABLEBrief",INDEX(Method_FABLEBrief[],MATCH("AFOLU",Method_FABLEBrief[Criteria],0),2),IF(calc[[#This Row],[Method]]="Test",INDEX(Method_Test[],MATCH("AFOLU",Method_Test[Criteria],0),2),""))</f>
        <v>0</v>
      </c>
      <c r="V144" s="25">
        <f>IF(calc[[#This Row],[C5Source]]="FAO",SUMIFS(DataGHGFAO[AFOLU_MtCO2e],DataGHGFAO[ISO3],calc[[#This Row],[ISO3]]),IF(calc[[#This Row],[C5Source]]="GHGI",SUMIFS(DataGHGI[MtCO2e],DataGHGI[Sector],"Land-Use Change and Forestry",DataGHGI[ISO3],calc[[#This Row],[ISO3]])+SUMIFS(DataGHGI[MtCO2e],DataGHGI[Sector],"Agriculture",DataGHGI[ISO3],calc[[#This Row],[ISO3]]),""))</f>
        <v>0</v>
      </c>
      <c r="W144" t="str">
        <f>IF(calc[[#This Row],[C5Value]]&lt;&gt;0,IF(calc[[#This Row],[C5Value]]&lt;calc[[#This Row],[C5Threshold]],"No","Yes"),"nd")</f>
        <v>nd</v>
      </c>
      <c r="X144" s="60" t="str">
        <f>IF(AND(calc[[#This Row],[C1Outcome]]="NO",calc[[#This Row],[C2Outcome]]="NO"),IF(calc[[#This Row],[C3Outcome]]="YES","Profile5","Profile6"),IF(calc[[#This Row],[C3Outcome]]="No","Profile4",IF(calc[[#This Row],[C4Outcome]]="YES",IF(calc[[#This Row],[C5Outcome]]="YES","Profile1","Profile2"),"Profile3")))</f>
        <v>Profile4</v>
      </c>
      <c r="Y144" s="44" t="str">
        <f>IF(OR(calc[[#This Row],[C1Outcome]]="nd",calc[[#This Row],[C3Outcome]]="nd",calc[[#This Row],[C5Outcome]]="nd"),"",calc[[#This Row],[PROFILE_pre]])</f>
        <v/>
      </c>
      <c r="Z144" s="62">
        <f>SUMIFS(DataGHGFAO[LULUCF_MtCO2e],DataGHGFAO[ISO3],calc[[#This Row],[ISO3]])</f>
        <v>0</v>
      </c>
      <c r="AA144" s="62">
        <f>SUMIFS(DataGHGFAO[Crop_MtCO2e],DataGHGFAO[ISO3],calc[[#This Row],[ISO3]])</f>
        <v>0</v>
      </c>
      <c r="AB144" s="62">
        <f>SUMIFS(DataGHGFAO[Livestock_MtCO2e],DataGHGFAO[ISO3],calc[[#This Row],[ISO3]])</f>
        <v>0</v>
      </c>
      <c r="AC144" s="62">
        <f>SUMIFS(DataGHGFAO[AFOLU_MtCO2e],DataGHGFAO[ISO3],calc[[#This Row],[ISO3]])</f>
        <v>0</v>
      </c>
    </row>
    <row r="145" spans="1:29">
      <c r="A145" t="s">
        <v>452</v>
      </c>
      <c r="B145" t="s">
        <v>453</v>
      </c>
      <c r="C145" t="str">
        <f>INDEX(SelectionMethod[],MATCH("x",SelectionMethod[Selection],0),2)</f>
        <v>FABLEBrief</v>
      </c>
      <c r="D145" t="str">
        <f>IF(calc[[#This Row],[Method]]="FABLEBrief",INDEX(Method_FABLEBrief[],MATCH("Totalkcal",Method_FABLEBrief[Criteria],0),3),IF(calc[[#This Row],[Method]]="Test",INDEX(Method_Test[],MATCH("Totalkcal",Method_Test[Criteria],0),3),""))</f>
        <v>FAO</v>
      </c>
      <c r="E145">
        <f>IF(calc[[#This Row],[Method]]="FABLEBrief",INDEX(Method_FABLEBrief[],MATCH("Totalkcal",Method_FABLEBrief[Criteria],0),2),IF(calc[[#This Row],[Method]]="Test",INDEX(Method_Test[],MATCH("Totalkcal",Method_Test[Criteria],0),2),""))</f>
        <v>3000</v>
      </c>
      <c r="F145">
        <f>IF(calc[[#This Row],[C1Source]]="FAO",SUMIFS(DataFoodConso[Total Kcal],DataFoodConso[ISO3],calc[[#This Row],[ISO3]]),"")</f>
        <v>0</v>
      </c>
      <c r="G145" t="str">
        <f>IF(calc[[#This Row],[C1Value]]&gt;0,IF(calc[[#This Row],[C1Value]]&lt;=calc[[#This Row],[C1Threshold]],"No","Yes"),"nd")</f>
        <v>nd</v>
      </c>
      <c r="H145" t="str">
        <f>IF(calc[[#This Row],[Method]]="FABLEBrief",INDEX(Method_FABLEBrief[],MATCH("RedMeatkcal",Method_FABLEBrief[Criteria],0),3),IF(calc[[#This Row],[Method]]="Test",INDEX(Method_Test[],MATCH("RedMeatkcal",Method_Test[Criteria],0),3),""))</f>
        <v>FAO</v>
      </c>
      <c r="I145">
        <f>IF(calc[[#This Row],[Method]]="FABLEBrief",INDEX(Method_FABLEBrief[],MATCH("RedMeatkcal",Method_FABLEBrief[Criteria],0),2),IF(calc[[#This Row],[Method]]="Test",INDEX(Method_Test[],MATCH("RedMeatkcal",Method_Test[Criteria],0),2),""))</f>
        <v>60</v>
      </c>
      <c r="J145">
        <f>IF(calc[[#This Row],[C2Source]]="FAO",SUMIFS(DataFoodConso[Red Meat],DataFoodConso[ISO3],calc[[#This Row],[ISO3]]),"")</f>
        <v>0</v>
      </c>
      <c r="K145" t="str">
        <f>IF(AND(calc[[#This Row],[C2Value]]&gt;0,calc[[#This Row],[C2Value]]&lt;=calc[[#This Row],[C2Threshold]]),"No","Yes")</f>
        <v>Yes</v>
      </c>
      <c r="L145" t="str">
        <f>IF(calc[[#This Row],[Method]]="FABLEBrief",INDEX(Method_FABLEBrief[],MATCH("LandRemovalPotential",Method_FABLEBrief[Criteria],0),3),IF(calc[[#This Row],[Method]]="Test",INDEX(Method_Test[],MATCH("LandRemovalPotential",Method_Test[Criteria],0),3),""))</f>
        <v>RoeNoAgri</v>
      </c>
      <c r="M145" s="3">
        <f>IF(calc[[#This Row],[Method]]="FABLEBrief",INDEX(Method_FABLEBrief[],MATCH("LandRemovalPotential",Method_FABLEBrief[Criteria],0),2),IF(calc[[#This Row],[Method]]="Test",INDEX(Method_Test[],MATCH("LandRemovalPotential",Method_Test[Criteria],0),2),""))</f>
        <v>0.19550000000000001</v>
      </c>
      <c r="N145" s="3">
        <f>IF(AND(calc[[#This Row],[C3Source]]="RoeNoAgri",calc[[#This Row],[C4Source]]="FAO"),SUMIFS(DataShLandRemPot[FAOSh_noagri],DataShLandRemPot[ISO3],calc[[#This Row],[ISO3]]),IF(AND(calc[[#This Row],[C3Source]]="RoeAgri",calc[[#This Row],[C4Source]]="FAO"),SUMIFS(DataShLandRemPot[FAOSh_withagri],DataShLandRemPot[ISO3],calc[[#This Row],[ISO3]]),IF(AND(calc[[#This Row],[C3Source]]="RoeNoAgri",calc[[#This Row],[C4Source]]="GHGI"),SUMIFS(DataShLandRemPot[GHGISh_noagri],DataShLandRemPot[ISO3],calc[[#This Row],[ISO3]]),IF(AND(calc[[#This Row],[C3Source]]="RoeAgri",calc[[#This Row],[C4Source]]="GHGI"),SUMIFS(DataShLandRemPot[GHGISh_wagri],DataShLandRemPot[ISO3],calc[[#This Row],[ISO3]]),""))))</f>
        <v>0</v>
      </c>
      <c r="O145" t="str">
        <f>IF(calc[[#This Row],[C3Value]]&lt;&gt;0,IF(calc[[#This Row],[C3Value]]&gt;=calc[[#This Row],[C3Threshold]],"Yes","No"),"nd")</f>
        <v>nd</v>
      </c>
      <c r="P145" t="str">
        <f>IF(calc[[#This Row],[Method]]="FABLEBrief",INDEX(Method_FABLEBrief[],MATCH("LULUCFnegative",Method_FABLEBrief[Criteria],0),3),IF(calc[[#This Row],[Method]]="Test",INDEX(Method_Test[],MATCH("LULUCFnegative",Method_Test[Criteria],0),3),""))</f>
        <v>FAO</v>
      </c>
      <c r="Q145" s="25">
        <f>IF(calc[[#This Row],[Method]]="FABLEBrief",INDEX(Method_FABLEBrief[],MATCH("LULUCFnegative",Method_FABLEBrief[Criteria],0),2),IF(calc[[#This Row],[Method]]="Test",INDEX(Method_Test[],MATCH("LULUCFnegative",Method_Test[Criteria],0),2),""))</f>
        <v>0</v>
      </c>
      <c r="R145" s="29">
        <f>IF(calc[[#This Row],[C4Source]]="FAO",SUMIFS(DataGHGFAO[LULUCF_MtCO2e],DataGHGFAO[ISO3],calc[[#This Row],[ISO3]]),IF(calc[[#This Row],[C4Source]]="GHGI",SUMIFS(DataGHGI[MtCO2e],DataGHGI[Sector],"Land-Use Change and Forestry",DataGHGI[ISO3],calc[[#This Row],[ISO3]]),""))</f>
        <v>0</v>
      </c>
      <c r="S145" t="str">
        <f>IF(calc[[#This Row],[C4Value]]&lt;&gt;0,IF(calc[[#This Row],[C4Value]]&lt;calc[[#This Row],[C4Threshold]],"Yes","No"),"nd")</f>
        <v>nd</v>
      </c>
      <c r="T145" t="str">
        <f>IF(calc[[#This Row],[Method]]="FABLEBrief",INDEX(Method_FABLEBrief[],MATCH("AFOLU",Method_FABLEBrief[Criteria],0),3),IF(calc[[#This Row],[Method]]="Test",INDEX(Method_Test[],MATCH("AFOLU",Method_Test[Criteria],0),3),""))</f>
        <v>FAO</v>
      </c>
      <c r="U145" s="25">
        <f>IF(calc[[#This Row],[Method]]="FABLEBrief",INDEX(Method_FABLEBrief[],MATCH("AFOLU",Method_FABLEBrief[Criteria],0),2),IF(calc[[#This Row],[Method]]="Test",INDEX(Method_Test[],MATCH("AFOLU",Method_Test[Criteria],0),2),""))</f>
        <v>0</v>
      </c>
      <c r="V145" s="25">
        <f>IF(calc[[#This Row],[C5Source]]="FAO",SUMIFS(DataGHGFAO[AFOLU_MtCO2e],DataGHGFAO[ISO3],calc[[#This Row],[ISO3]]),IF(calc[[#This Row],[C5Source]]="GHGI",SUMIFS(DataGHGI[MtCO2e],DataGHGI[Sector],"Land-Use Change and Forestry",DataGHGI[ISO3],calc[[#This Row],[ISO3]])+SUMIFS(DataGHGI[MtCO2e],DataGHGI[Sector],"Agriculture",DataGHGI[ISO3],calc[[#This Row],[ISO3]]),""))</f>
        <v>0</v>
      </c>
      <c r="W145" t="str">
        <f>IF(calc[[#This Row],[C5Value]]&lt;&gt;0,IF(calc[[#This Row],[C5Value]]&lt;calc[[#This Row],[C5Threshold]],"No","Yes"),"nd")</f>
        <v>nd</v>
      </c>
      <c r="X145" s="60" t="str">
        <f>IF(AND(calc[[#This Row],[C1Outcome]]="NO",calc[[#This Row],[C2Outcome]]="NO"),IF(calc[[#This Row],[C3Outcome]]="YES","Profile5","Profile6"),IF(calc[[#This Row],[C3Outcome]]="No","Profile4",IF(calc[[#This Row],[C4Outcome]]="YES",IF(calc[[#This Row],[C5Outcome]]="YES","Profile1","Profile2"),"Profile3")))</f>
        <v>Profile3</v>
      </c>
      <c r="Y145" s="44" t="str">
        <f>IF(OR(calc[[#This Row],[C1Outcome]]="nd",calc[[#This Row],[C3Outcome]]="nd",calc[[#This Row],[C5Outcome]]="nd"),"",calc[[#This Row],[PROFILE_pre]])</f>
        <v/>
      </c>
      <c r="Z145" s="62">
        <f>SUMIFS(DataGHGFAO[LULUCF_MtCO2e],DataGHGFAO[ISO3],calc[[#This Row],[ISO3]])</f>
        <v>0</v>
      </c>
      <c r="AA145" s="62">
        <f>SUMIFS(DataGHGFAO[Crop_MtCO2e],DataGHGFAO[ISO3],calc[[#This Row],[ISO3]])</f>
        <v>0</v>
      </c>
      <c r="AB145" s="62">
        <f>SUMIFS(DataGHGFAO[Livestock_MtCO2e],DataGHGFAO[ISO3],calc[[#This Row],[ISO3]])</f>
        <v>0</v>
      </c>
      <c r="AC145" s="62">
        <f>SUMIFS(DataGHGFAO[AFOLU_MtCO2e],DataGHGFAO[ISO3],calc[[#This Row],[ISO3]])</f>
        <v>0</v>
      </c>
    </row>
    <row r="146" spans="1:29">
      <c r="A146" t="s">
        <v>357</v>
      </c>
      <c r="B146" t="s">
        <v>358</v>
      </c>
      <c r="C146" t="str">
        <f>INDEX(SelectionMethod[],MATCH("x",SelectionMethod[Selection],0),2)</f>
        <v>FABLEBrief</v>
      </c>
      <c r="D146" t="str">
        <f>IF(calc[[#This Row],[Method]]="FABLEBrief",INDEX(Method_FABLEBrief[],MATCH("Totalkcal",Method_FABLEBrief[Criteria],0),3),IF(calc[[#This Row],[Method]]="Test",INDEX(Method_Test[],MATCH("Totalkcal",Method_Test[Criteria],0),3),""))</f>
        <v>FAO</v>
      </c>
      <c r="E146">
        <f>IF(calc[[#This Row],[Method]]="FABLEBrief",INDEX(Method_FABLEBrief[],MATCH("Totalkcal",Method_FABLEBrief[Criteria],0),2),IF(calc[[#This Row],[Method]]="Test",INDEX(Method_Test[],MATCH("Totalkcal",Method_Test[Criteria],0),2),""))</f>
        <v>3000</v>
      </c>
      <c r="F146">
        <f>IF(calc[[#This Row],[C1Source]]="FAO",SUMIFS(DataFoodConso[Total Kcal],DataFoodConso[ISO3],calc[[#This Row],[ISO3]]),"")</f>
        <v>2875</v>
      </c>
      <c r="G146" t="str">
        <f>IF(calc[[#This Row],[C1Value]]&gt;0,IF(calc[[#This Row],[C1Value]]&lt;=calc[[#This Row],[C1Threshold]],"No","Yes"),"nd")</f>
        <v>No</v>
      </c>
      <c r="H146" t="str">
        <f>IF(calc[[#This Row],[Method]]="FABLEBrief",INDEX(Method_FABLEBrief[],MATCH("RedMeatkcal",Method_FABLEBrief[Criteria],0),3),IF(calc[[#This Row],[Method]]="Test",INDEX(Method_Test[],MATCH("RedMeatkcal",Method_Test[Criteria],0),3),""))</f>
        <v>FAO</v>
      </c>
      <c r="I146">
        <f>IF(calc[[#This Row],[Method]]="FABLEBrief",INDEX(Method_FABLEBrief[],MATCH("RedMeatkcal",Method_FABLEBrief[Criteria],0),2),IF(calc[[#This Row],[Method]]="Test",INDEX(Method_Test[],MATCH("RedMeatkcal",Method_Test[Criteria],0),2),""))</f>
        <v>60</v>
      </c>
      <c r="J146">
        <f>IF(calc[[#This Row],[C2Source]]="FAO",SUMIFS(DataFoodConso[Red Meat],DataFoodConso[ISO3],calc[[#This Row],[ISO3]]),"")</f>
        <v>96</v>
      </c>
      <c r="K146" t="str">
        <f>IF(AND(calc[[#This Row],[C2Value]]&gt;0,calc[[#This Row],[C2Value]]&lt;=calc[[#This Row],[C2Threshold]]),"No","Yes")</f>
        <v>Yes</v>
      </c>
      <c r="L146" t="str">
        <f>IF(calc[[#This Row],[Method]]="FABLEBrief",INDEX(Method_FABLEBrief[],MATCH("LandRemovalPotential",Method_FABLEBrief[Criteria],0),3),IF(calc[[#This Row],[Method]]="Test",INDEX(Method_Test[],MATCH("LandRemovalPotential",Method_Test[Criteria],0),3),""))</f>
        <v>RoeNoAgri</v>
      </c>
      <c r="M146" s="3">
        <f>IF(calc[[#This Row],[Method]]="FABLEBrief",INDEX(Method_FABLEBrief[],MATCH("LandRemovalPotential",Method_FABLEBrief[Criteria],0),2),IF(calc[[#This Row],[Method]]="Test",INDEX(Method_Test[],MATCH("LandRemovalPotential",Method_Test[Criteria],0),2),""))</f>
        <v>0.19550000000000001</v>
      </c>
      <c r="N146" s="3">
        <f>IF(AND(calc[[#This Row],[C3Source]]="RoeNoAgri",calc[[#This Row],[C4Source]]="FAO"),SUMIFS(DataShLandRemPot[FAOSh_noagri],DataShLandRemPot[ISO3],calc[[#This Row],[ISO3]]),IF(AND(calc[[#This Row],[C3Source]]="RoeAgri",calc[[#This Row],[C4Source]]="FAO"),SUMIFS(DataShLandRemPot[FAOSh_withagri],DataShLandRemPot[ISO3],calc[[#This Row],[ISO3]]),IF(AND(calc[[#This Row],[C3Source]]="RoeNoAgri",calc[[#This Row],[C4Source]]="GHGI"),SUMIFS(DataShLandRemPot[GHGISh_noagri],DataShLandRemPot[ISO3],calc[[#This Row],[ISO3]]),IF(AND(calc[[#This Row],[C3Source]]="RoeAgri",calc[[#This Row],[C4Source]]="GHGI"),SUMIFS(DataShLandRemPot[GHGISh_wagri],DataShLandRemPot[ISO3],calc[[#This Row],[ISO3]]),""))))</f>
        <v>2.2516722556631175E-2</v>
      </c>
      <c r="O146" t="str">
        <f>IF(calc[[#This Row],[C3Value]]&lt;&gt;0,IF(calc[[#This Row],[C3Value]]&gt;=calc[[#This Row],[C3Threshold]],"Yes","No"),"nd")</f>
        <v>No</v>
      </c>
      <c r="P146" t="str">
        <f>IF(calc[[#This Row],[Method]]="FABLEBrief",INDEX(Method_FABLEBrief[],MATCH("LULUCFnegative",Method_FABLEBrief[Criteria],0),3),IF(calc[[#This Row],[Method]]="Test",INDEX(Method_Test[],MATCH("LULUCFnegative",Method_Test[Criteria],0),3),""))</f>
        <v>FAO</v>
      </c>
      <c r="Q146" s="25">
        <f>IF(calc[[#This Row],[Method]]="FABLEBrief",INDEX(Method_FABLEBrief[],MATCH("LULUCFnegative",Method_FABLEBrief[Criteria],0),2),IF(calc[[#This Row],[Method]]="Test",INDEX(Method_Test[],MATCH("LULUCFnegative",Method_Test[Criteria],0),2),""))</f>
        <v>0</v>
      </c>
      <c r="R146" s="29">
        <f>IF(calc[[#This Row],[C4Source]]="FAO",SUMIFS(DataGHGFAO[LULUCF_MtCO2e],DataGHGFAO[ISO3],calc[[#This Row],[ISO3]]),IF(calc[[#This Row],[C4Source]]="GHGI",SUMIFS(DataGHGI[MtCO2e],DataGHGI[Sector],"Land-Use Change and Forestry",DataGHGI[ISO3],calc[[#This Row],[ISO3]]),""))</f>
        <v>-1.0824880000000001</v>
      </c>
      <c r="S146" t="str">
        <f>IF(calc[[#This Row],[C4Value]]&lt;&gt;0,IF(calc[[#This Row],[C4Value]]&lt;calc[[#This Row],[C4Threshold]],"Yes","No"),"nd")</f>
        <v>Yes</v>
      </c>
      <c r="T146" t="str">
        <f>IF(calc[[#This Row],[Method]]="FABLEBrief",INDEX(Method_FABLEBrief[],MATCH("AFOLU",Method_FABLEBrief[Criteria],0),3),IF(calc[[#This Row],[Method]]="Test",INDEX(Method_Test[],MATCH("AFOLU",Method_Test[Criteria],0),3),""))</f>
        <v>FAO</v>
      </c>
      <c r="U146" s="25">
        <f>IF(calc[[#This Row],[Method]]="FABLEBrief",INDEX(Method_FABLEBrief[],MATCH("AFOLU",Method_FABLEBrief[Criteria],0),2),IF(calc[[#This Row],[Method]]="Test",INDEX(Method_Test[],MATCH("AFOLU",Method_Test[Criteria],0),2),""))</f>
        <v>0</v>
      </c>
      <c r="V146" s="25">
        <f>IF(calc[[#This Row],[C5Source]]="FAO",SUMIFS(DataGHGFAO[AFOLU_MtCO2e],DataGHGFAO[ISO3],calc[[#This Row],[ISO3]]),IF(calc[[#This Row],[C5Source]]="GHGI",SUMIFS(DataGHGI[MtCO2e],DataGHGI[Sector],"Land-Use Change and Forestry",DataGHGI[ISO3],calc[[#This Row],[ISO3]])+SUMIFS(DataGHGI[MtCO2e],DataGHGI[Sector],"Agriculture",DataGHGI[ISO3],calc[[#This Row],[ISO3]]),""))</f>
        <v>9.1730912999999994</v>
      </c>
      <c r="W146" t="str">
        <f>IF(calc[[#This Row],[C5Value]]&lt;&gt;0,IF(calc[[#This Row],[C5Value]]&lt;calc[[#This Row],[C5Threshold]],"No","Yes"),"nd")</f>
        <v>Yes</v>
      </c>
      <c r="X146" s="60" t="str">
        <f>IF(AND(calc[[#This Row],[C1Outcome]]="NO",calc[[#This Row],[C2Outcome]]="NO"),IF(calc[[#This Row],[C3Outcome]]="YES","Profile5","Profile6"),IF(calc[[#This Row],[C3Outcome]]="No","Profile4",IF(calc[[#This Row],[C4Outcome]]="YES",IF(calc[[#This Row],[C5Outcome]]="YES","Profile1","Profile2"),"Profile3")))</f>
        <v>Profile4</v>
      </c>
      <c r="Y146" s="44" t="str">
        <f>IF(OR(calc[[#This Row],[C1Outcome]]="nd",calc[[#This Row],[C3Outcome]]="nd",calc[[#This Row],[C5Outcome]]="nd"),"",calc[[#This Row],[PROFILE_pre]])</f>
        <v>Profile4</v>
      </c>
      <c r="Z146" s="62">
        <f>SUMIFS(DataGHGFAO[LULUCF_MtCO2e],DataGHGFAO[ISO3],calc[[#This Row],[ISO3]])</f>
        <v>-1.0824880000000001</v>
      </c>
      <c r="AA146" s="62">
        <f>SUMIFS(DataGHGFAO[Crop_MtCO2e],DataGHGFAO[ISO3],calc[[#This Row],[ISO3]])</f>
        <v>0.70626809999999907</v>
      </c>
      <c r="AB146" s="62">
        <f>SUMIFS(DataGHGFAO[Livestock_MtCO2e],DataGHGFAO[ISO3],calc[[#This Row],[ISO3]])</f>
        <v>9.5493112</v>
      </c>
      <c r="AC146" s="62">
        <f>SUMIFS(DataGHGFAO[AFOLU_MtCO2e],DataGHGFAO[ISO3],calc[[#This Row],[ISO3]])</f>
        <v>9.1730912999999994</v>
      </c>
    </row>
    <row r="147" spans="1:29">
      <c r="A147" t="s">
        <v>47</v>
      </c>
      <c r="B147" t="s">
        <v>48</v>
      </c>
      <c r="C147" t="str">
        <f>INDEX(SelectionMethod[],MATCH("x",SelectionMethod[Selection],0),2)</f>
        <v>FABLEBrief</v>
      </c>
      <c r="D147" t="str">
        <f>IF(calc[[#This Row],[Method]]="FABLEBrief",INDEX(Method_FABLEBrief[],MATCH("Totalkcal",Method_FABLEBrief[Criteria],0),3),IF(calc[[#This Row],[Method]]="Test",INDEX(Method_Test[],MATCH("Totalkcal",Method_Test[Criteria],0),3),""))</f>
        <v>FAO</v>
      </c>
      <c r="E147">
        <f>IF(calc[[#This Row],[Method]]="FABLEBrief",INDEX(Method_FABLEBrief[],MATCH("Totalkcal",Method_FABLEBrief[Criteria],0),2),IF(calc[[#This Row],[Method]]="Test",INDEX(Method_Test[],MATCH("Totalkcal",Method_Test[Criteria],0),2),""))</f>
        <v>3000</v>
      </c>
      <c r="F147">
        <f>IF(calc[[#This Row],[C1Source]]="FAO",SUMIFS(DataFoodConso[Total Kcal],DataFoodConso[ISO3],calc[[#This Row],[ISO3]]),"")</f>
        <v>3033</v>
      </c>
      <c r="G147" t="str">
        <f>IF(calc[[#This Row],[C1Value]]&gt;0,IF(calc[[#This Row],[C1Value]]&lt;=calc[[#This Row],[C1Threshold]],"No","Yes"),"nd")</f>
        <v>Yes</v>
      </c>
      <c r="H147" t="str">
        <f>IF(calc[[#This Row],[Method]]="FABLEBrief",INDEX(Method_FABLEBrief[],MATCH("RedMeatkcal",Method_FABLEBrief[Criteria],0),3),IF(calc[[#This Row],[Method]]="Test",INDEX(Method_Test[],MATCH("RedMeatkcal",Method_Test[Criteria],0),3),""))</f>
        <v>FAO</v>
      </c>
      <c r="I147">
        <f>IF(calc[[#This Row],[Method]]="FABLEBrief",INDEX(Method_FABLEBrief[],MATCH("RedMeatkcal",Method_FABLEBrief[Criteria],0),2),IF(calc[[#This Row],[Method]]="Test",INDEX(Method_Test[],MATCH("RedMeatkcal",Method_Test[Criteria],0),2),""))</f>
        <v>60</v>
      </c>
      <c r="J147">
        <f>IF(calc[[#This Row],[C2Source]]="FAO",SUMIFS(DataFoodConso[Red Meat],DataFoodConso[ISO3],calc[[#This Row],[ISO3]]),"")</f>
        <v>76</v>
      </c>
      <c r="K147" s="41" t="str">
        <f>IF(AND(calc[[#This Row],[C2Value]]&gt;0,calc[[#This Row],[C2Value]]&lt;=calc[[#This Row],[C2Threshold]]),"No","Yes")</f>
        <v>Yes</v>
      </c>
      <c r="L147" t="str">
        <f>IF(calc[[#This Row],[Method]]="FABLEBrief",INDEX(Method_FABLEBrief[],MATCH("LandRemovalPotential",Method_FABLEBrief[Criteria],0),3),IF(calc[[#This Row],[Method]]="Test",INDEX(Method_Test[],MATCH("LandRemovalPotential",Method_Test[Criteria],0),3),""))</f>
        <v>RoeNoAgri</v>
      </c>
      <c r="M147" s="3">
        <f>IF(calc[[#This Row],[Method]]="FABLEBrief",INDEX(Method_FABLEBrief[],MATCH("LandRemovalPotential",Method_FABLEBrief[Criteria],0),2),IF(calc[[#This Row],[Method]]="Test",INDEX(Method_Test[],MATCH("LandRemovalPotential",Method_Test[Criteria],0),2),""))</f>
        <v>0.19550000000000001</v>
      </c>
      <c r="N147" s="3">
        <f>IF(AND(calc[[#This Row],[C3Source]]="RoeNoAgri",calc[[#This Row],[C4Source]]="FAO"),SUMIFS(DataShLandRemPot[FAOSh_noagri],DataShLandRemPot[ISO3],calc[[#This Row],[ISO3]]),IF(AND(calc[[#This Row],[C3Source]]="RoeAgri",calc[[#This Row],[C4Source]]="FAO"),SUMIFS(DataShLandRemPot[FAOSh_withagri],DataShLandRemPot[ISO3],calc[[#This Row],[ISO3]]),IF(AND(calc[[#This Row],[C3Source]]="RoeNoAgri",calc[[#This Row],[C4Source]]="GHGI"),SUMIFS(DataShLandRemPot[GHGISh_noagri],DataShLandRemPot[ISO3],calc[[#This Row],[ISO3]]),IF(AND(calc[[#This Row],[C3Source]]="RoeAgri",calc[[#This Row],[C4Source]]="GHGI"),SUMIFS(DataShLandRemPot[GHGISh_wagri],DataShLandRemPot[ISO3],calc[[#This Row],[ISO3]]),""))))</f>
        <v>1.1402030730312599E-2</v>
      </c>
      <c r="O147" t="str">
        <f>IF(calc[[#This Row],[C3Value]]&lt;&gt;0,IF(calc[[#This Row],[C3Value]]&gt;=calc[[#This Row],[C3Threshold]],"Yes","No"),"nd")</f>
        <v>No</v>
      </c>
      <c r="P147" t="str">
        <f>IF(calc[[#This Row],[Method]]="FABLEBrief",INDEX(Method_FABLEBrief[],MATCH("LULUCFnegative",Method_FABLEBrief[Criteria],0),3),IF(calc[[#This Row],[Method]]="Test",INDEX(Method_Test[],MATCH("LULUCFnegative",Method_Test[Criteria],0),3),""))</f>
        <v>FAO</v>
      </c>
      <c r="Q147" s="25">
        <f>IF(calc[[#This Row],[Method]]="FABLEBrief",INDEX(Method_FABLEBrief[],MATCH("LULUCFnegative",Method_FABLEBrief[Criteria],0),2),IF(calc[[#This Row],[Method]]="Test",INDEX(Method_Test[],MATCH("LULUCFnegative",Method_Test[Criteria],0),2),""))</f>
        <v>0</v>
      </c>
      <c r="R147" s="29">
        <f>IF(calc[[#This Row],[C4Source]]="FAO",SUMIFS(DataGHGFAO[LULUCF_MtCO2e],DataGHGFAO[ISO3],calc[[#This Row],[ISO3]]),IF(calc[[#This Row],[C4Source]]="GHGI",SUMIFS(DataGHGI[MtCO2e],DataGHGI[Sector],"Land-Use Change and Forestry",DataGHGI[ISO3],calc[[#This Row],[ISO3]]),""))</f>
        <v>-2.5024600000000001E-2</v>
      </c>
      <c r="S147" t="str">
        <f>IF(calc[[#This Row],[C4Value]]&lt;&gt;0,IF(calc[[#This Row],[C4Value]]&lt;calc[[#This Row],[C4Threshold]],"Yes","No"),"nd")</f>
        <v>Yes</v>
      </c>
      <c r="T147" t="str">
        <f>IF(calc[[#This Row],[Method]]="FABLEBrief",INDEX(Method_FABLEBrief[],MATCH("AFOLU",Method_FABLEBrief[Criteria],0),3),IF(calc[[#This Row],[Method]]="Test",INDEX(Method_Test[],MATCH("AFOLU",Method_Test[Criteria],0),3),""))</f>
        <v>FAO</v>
      </c>
      <c r="U147" s="25">
        <f>IF(calc[[#This Row],[Method]]="FABLEBrief",INDEX(Method_FABLEBrief[],MATCH("AFOLU",Method_FABLEBrief[Criteria],0),2),IF(calc[[#This Row],[Method]]="Test",INDEX(Method_Test[],MATCH("AFOLU",Method_Test[Criteria],0),2),""))</f>
        <v>0</v>
      </c>
      <c r="V147" s="25">
        <f>IF(calc[[#This Row],[C5Source]]="FAO",SUMIFS(DataGHGFAO[AFOLU_MtCO2e],DataGHGFAO[ISO3],calc[[#This Row],[ISO3]]),IF(calc[[#This Row],[C5Source]]="GHGI",SUMIFS(DataGHGI[MtCO2e],DataGHGI[Sector],"Land-Use Change and Forestry",DataGHGI[ISO3],calc[[#This Row],[ISO3]])+SUMIFS(DataGHGI[MtCO2e],DataGHGI[Sector],"Agriculture",DataGHGI[ISO3],calc[[#This Row],[ISO3]]),""))</f>
        <v>0.11303279999999999</v>
      </c>
      <c r="W147" t="str">
        <f>IF(calc[[#This Row],[C5Value]]&lt;&gt;0,IF(calc[[#This Row],[C5Value]]&lt;calc[[#This Row],[C5Threshold]],"No","Yes"),"nd")</f>
        <v>Yes</v>
      </c>
      <c r="X147" s="60" t="str">
        <f>IF(AND(calc[[#This Row],[C1Outcome]]="NO",calc[[#This Row],[C2Outcome]]="NO"),IF(calc[[#This Row],[C3Outcome]]="YES","Profile5","Profile6"),IF(calc[[#This Row],[C3Outcome]]="No","Profile4",IF(calc[[#This Row],[C4Outcome]]="YES",IF(calc[[#This Row],[C5Outcome]]="YES","Profile1","Profile2"),"Profile3")))</f>
        <v>Profile4</v>
      </c>
      <c r="Y147" s="44" t="str">
        <f>IF(OR(calc[[#This Row],[C1Outcome]]="nd",calc[[#This Row],[C3Outcome]]="nd",calc[[#This Row],[C5Outcome]]="nd"),"",calc[[#This Row],[PROFILE_pre]])</f>
        <v>Profile4</v>
      </c>
      <c r="Z147" s="62">
        <f>SUMIFS(DataGHGFAO[LULUCF_MtCO2e],DataGHGFAO[ISO3],calc[[#This Row],[ISO3]])</f>
        <v>-2.5024600000000001E-2</v>
      </c>
      <c r="AA147" s="62">
        <f>SUMIFS(DataGHGFAO[Crop_MtCO2e],DataGHGFAO[ISO3],calc[[#This Row],[ISO3]])</f>
        <v>4.86592E-2</v>
      </c>
      <c r="AB147" s="62">
        <f>SUMIFS(DataGHGFAO[Livestock_MtCO2e],DataGHGFAO[ISO3],calc[[#This Row],[ISO3]])</f>
        <v>8.9398099999999994E-2</v>
      </c>
      <c r="AC147" s="62">
        <f>SUMIFS(DataGHGFAO[AFOLU_MtCO2e],DataGHGFAO[ISO3],calc[[#This Row],[ISO3]])</f>
        <v>0.11303279999999999</v>
      </c>
    </row>
    <row r="148" spans="1:29">
      <c r="A148" t="s">
        <v>454</v>
      </c>
      <c r="B148" t="s">
        <v>455</v>
      </c>
      <c r="C148" t="str">
        <f>INDEX(SelectionMethod[],MATCH("x",SelectionMethod[Selection],0),2)</f>
        <v>FABLEBrief</v>
      </c>
      <c r="D148" t="str">
        <f>IF(calc[[#This Row],[Method]]="FABLEBrief",INDEX(Method_FABLEBrief[],MATCH("Totalkcal",Method_FABLEBrief[Criteria],0),3),IF(calc[[#This Row],[Method]]="Test",INDEX(Method_Test[],MATCH("Totalkcal",Method_Test[Criteria],0),3),""))</f>
        <v>FAO</v>
      </c>
      <c r="E148">
        <f>IF(calc[[#This Row],[Method]]="FABLEBrief",INDEX(Method_FABLEBrief[],MATCH("Totalkcal",Method_FABLEBrief[Criteria],0),2),IF(calc[[#This Row],[Method]]="Test",INDEX(Method_Test[],MATCH("Totalkcal",Method_Test[Criteria],0),2),""))</f>
        <v>3000</v>
      </c>
      <c r="F148">
        <f>IF(calc[[#This Row],[C1Source]]="FAO",SUMIFS(DataFoodConso[Total Kcal],DataFoodConso[ISO3],calc[[#This Row],[ISO3]]),"")</f>
        <v>0</v>
      </c>
      <c r="G148" t="str">
        <f>IF(calc[[#This Row],[C1Value]]&gt;0,IF(calc[[#This Row],[C1Value]]&lt;=calc[[#This Row],[C1Threshold]],"No","Yes"),"nd")</f>
        <v>nd</v>
      </c>
      <c r="H148" t="str">
        <f>IF(calc[[#This Row],[Method]]="FABLEBrief",INDEX(Method_FABLEBrief[],MATCH("RedMeatkcal",Method_FABLEBrief[Criteria],0),3),IF(calc[[#This Row],[Method]]="Test",INDEX(Method_Test[],MATCH("RedMeatkcal",Method_Test[Criteria],0),3),""))</f>
        <v>FAO</v>
      </c>
      <c r="I148">
        <f>IF(calc[[#This Row],[Method]]="FABLEBrief",INDEX(Method_FABLEBrief[],MATCH("RedMeatkcal",Method_FABLEBrief[Criteria],0),2),IF(calc[[#This Row],[Method]]="Test",INDEX(Method_Test[],MATCH("RedMeatkcal",Method_Test[Criteria],0),2),""))</f>
        <v>60</v>
      </c>
      <c r="J148">
        <f>IF(calc[[#This Row],[C2Source]]="FAO",SUMIFS(DataFoodConso[Red Meat],DataFoodConso[ISO3],calc[[#This Row],[ISO3]]),"")</f>
        <v>0</v>
      </c>
      <c r="K148" s="41" t="str">
        <f>IF(AND(calc[[#This Row],[C2Value]]&gt;0,calc[[#This Row],[C2Value]]&lt;=calc[[#This Row],[C2Threshold]]),"No","Yes")</f>
        <v>Yes</v>
      </c>
      <c r="L148" t="str">
        <f>IF(calc[[#This Row],[Method]]="FABLEBrief",INDEX(Method_FABLEBrief[],MATCH("LandRemovalPotential",Method_FABLEBrief[Criteria],0),3),IF(calc[[#This Row],[Method]]="Test",INDEX(Method_Test[],MATCH("LandRemovalPotential",Method_Test[Criteria],0),3),""))</f>
        <v>RoeNoAgri</v>
      </c>
      <c r="M148" s="3">
        <f>IF(calc[[#This Row],[Method]]="FABLEBrief",INDEX(Method_FABLEBrief[],MATCH("LandRemovalPotential",Method_FABLEBrief[Criteria],0),2),IF(calc[[#This Row],[Method]]="Test",INDEX(Method_Test[],MATCH("LandRemovalPotential",Method_Test[Criteria],0),2),""))</f>
        <v>0.19550000000000001</v>
      </c>
      <c r="N148" s="3">
        <f>IF(AND(calc[[#This Row],[C3Source]]="RoeNoAgri",calc[[#This Row],[C4Source]]="FAO"),SUMIFS(DataShLandRemPot[FAOSh_noagri],DataShLandRemPot[ISO3],calc[[#This Row],[ISO3]]),IF(AND(calc[[#This Row],[C3Source]]="RoeAgri",calc[[#This Row],[C4Source]]="FAO"),SUMIFS(DataShLandRemPot[FAOSh_withagri],DataShLandRemPot[ISO3],calc[[#This Row],[ISO3]]),IF(AND(calc[[#This Row],[C3Source]]="RoeNoAgri",calc[[#This Row],[C4Source]]="GHGI"),SUMIFS(DataShLandRemPot[GHGISh_noagri],DataShLandRemPot[ISO3],calc[[#This Row],[ISO3]]),IF(AND(calc[[#This Row],[C3Source]]="RoeAgri",calc[[#This Row],[C4Source]]="GHGI"),SUMIFS(DataShLandRemPot[GHGISh_wagri],DataShLandRemPot[ISO3],calc[[#This Row],[ISO3]]),""))))</f>
        <v>0</v>
      </c>
      <c r="O148" t="str">
        <f>IF(calc[[#This Row],[C3Value]]&lt;&gt;0,IF(calc[[#This Row],[C3Value]]&gt;=calc[[#This Row],[C3Threshold]],"Yes","No"),"nd")</f>
        <v>nd</v>
      </c>
      <c r="P148" t="str">
        <f>IF(calc[[#This Row],[Method]]="FABLEBrief",INDEX(Method_FABLEBrief[],MATCH("LULUCFnegative",Method_FABLEBrief[Criteria],0),3),IF(calc[[#This Row],[Method]]="Test",INDEX(Method_Test[],MATCH("LULUCFnegative",Method_Test[Criteria],0),3),""))</f>
        <v>FAO</v>
      </c>
      <c r="Q148" s="25">
        <f>IF(calc[[#This Row],[Method]]="FABLEBrief",INDEX(Method_FABLEBrief[],MATCH("LULUCFnegative",Method_FABLEBrief[Criteria],0),2),IF(calc[[#This Row],[Method]]="Test",INDEX(Method_Test[],MATCH("LULUCFnegative",Method_Test[Criteria],0),2),""))</f>
        <v>0</v>
      </c>
      <c r="R148" s="29">
        <f>IF(calc[[#This Row],[C4Source]]="FAO",SUMIFS(DataGHGFAO[LULUCF_MtCO2e],DataGHGFAO[ISO3],calc[[#This Row],[ISO3]]),IF(calc[[#This Row],[C4Source]]="GHGI",SUMIFS(DataGHGI[MtCO2e],DataGHGI[Sector],"Land-Use Change and Forestry",DataGHGI[ISO3],calc[[#This Row],[ISO3]]),""))</f>
        <v>0</v>
      </c>
      <c r="S148" t="str">
        <f>IF(calc[[#This Row],[C4Value]]&lt;&gt;0,IF(calc[[#This Row],[C4Value]]&lt;calc[[#This Row],[C4Threshold]],"Yes","No"),"nd")</f>
        <v>nd</v>
      </c>
      <c r="T148" t="str">
        <f>IF(calc[[#This Row],[Method]]="FABLEBrief",INDEX(Method_FABLEBrief[],MATCH("AFOLU",Method_FABLEBrief[Criteria],0),3),IF(calc[[#This Row],[Method]]="Test",INDEX(Method_Test[],MATCH("AFOLU",Method_Test[Criteria],0),3),""))</f>
        <v>FAO</v>
      </c>
      <c r="U148" s="25">
        <f>IF(calc[[#This Row],[Method]]="FABLEBrief",INDEX(Method_FABLEBrief[],MATCH("AFOLU",Method_FABLEBrief[Criteria],0),2),IF(calc[[#This Row],[Method]]="Test",INDEX(Method_Test[],MATCH("AFOLU",Method_Test[Criteria],0),2),""))</f>
        <v>0</v>
      </c>
      <c r="V148" s="25">
        <f>IF(calc[[#This Row],[C5Source]]="FAO",SUMIFS(DataGHGFAO[AFOLU_MtCO2e],DataGHGFAO[ISO3],calc[[#This Row],[ISO3]]),IF(calc[[#This Row],[C5Source]]="GHGI",SUMIFS(DataGHGI[MtCO2e],DataGHGI[Sector],"Land-Use Change and Forestry",DataGHGI[ISO3],calc[[#This Row],[ISO3]])+SUMIFS(DataGHGI[MtCO2e],DataGHGI[Sector],"Agriculture",DataGHGI[ISO3],calc[[#This Row],[ISO3]]),""))</f>
        <v>0</v>
      </c>
      <c r="W148" t="str">
        <f>IF(calc[[#This Row],[C5Value]]&lt;&gt;0,IF(calc[[#This Row],[C5Value]]&lt;calc[[#This Row],[C5Threshold]],"No","Yes"),"nd")</f>
        <v>nd</v>
      </c>
      <c r="X148" s="60" t="str">
        <f>IF(AND(calc[[#This Row],[C1Outcome]]="NO",calc[[#This Row],[C2Outcome]]="NO"),IF(calc[[#This Row],[C3Outcome]]="YES","Profile5","Profile6"),IF(calc[[#This Row],[C3Outcome]]="No","Profile4",IF(calc[[#This Row],[C4Outcome]]="YES",IF(calc[[#This Row],[C5Outcome]]="YES","Profile1","Profile2"),"Profile3")))</f>
        <v>Profile3</v>
      </c>
      <c r="Y148" s="44" t="str">
        <f>IF(OR(calc[[#This Row],[C1Outcome]]="nd",calc[[#This Row],[C3Outcome]]="nd",calc[[#This Row],[C5Outcome]]="nd"),"",calc[[#This Row],[PROFILE_pre]])</f>
        <v/>
      </c>
      <c r="Z148" s="62">
        <f>SUMIFS(DataGHGFAO[LULUCF_MtCO2e],DataGHGFAO[ISO3],calc[[#This Row],[ISO3]])</f>
        <v>0</v>
      </c>
      <c r="AA148" s="62">
        <f>SUMIFS(DataGHGFAO[Crop_MtCO2e],DataGHGFAO[ISO3],calc[[#This Row],[ISO3]])</f>
        <v>0</v>
      </c>
      <c r="AB148" s="62">
        <f>SUMIFS(DataGHGFAO[Livestock_MtCO2e],DataGHGFAO[ISO3],calc[[#This Row],[ISO3]])</f>
        <v>0</v>
      </c>
      <c r="AC148" s="62">
        <f>SUMIFS(DataGHGFAO[AFOLU_MtCO2e],DataGHGFAO[ISO3],calc[[#This Row],[ISO3]])</f>
        <v>0</v>
      </c>
    </row>
    <row r="149" spans="1:29">
      <c r="A149" t="s">
        <v>193</v>
      </c>
      <c r="B149" t="s">
        <v>194</v>
      </c>
      <c r="C149" t="str">
        <f>INDEX(SelectionMethod[],MATCH("x",SelectionMethod[Selection],0),2)</f>
        <v>FABLEBrief</v>
      </c>
      <c r="D149" t="str">
        <f>IF(calc[[#This Row],[Method]]="FABLEBrief",INDEX(Method_FABLEBrief[],MATCH("Totalkcal",Method_FABLEBrief[Criteria],0),3),IF(calc[[#This Row],[Method]]="Test",INDEX(Method_Test[],MATCH("Totalkcal",Method_Test[Criteria],0),3),""))</f>
        <v>FAO</v>
      </c>
      <c r="E149">
        <f>IF(calc[[#This Row],[Method]]="FABLEBrief",INDEX(Method_FABLEBrief[],MATCH("Totalkcal",Method_FABLEBrief[Criteria],0),2),IF(calc[[#This Row],[Method]]="Test",INDEX(Method_Test[],MATCH("Totalkcal",Method_Test[Criteria],0),2),""))</f>
        <v>3000</v>
      </c>
      <c r="F149">
        <f>IF(calc[[#This Row],[C1Source]]="FAO",SUMIFS(DataFoodConso[Total Kcal],DataFoodConso[ISO3],calc[[#This Row],[ISO3]]),"")</f>
        <v>3163</v>
      </c>
      <c r="G149" t="str">
        <f>IF(calc[[#This Row],[C1Value]]&gt;0,IF(calc[[#This Row],[C1Value]]&lt;=calc[[#This Row],[C1Threshold]],"No","Yes"),"nd")</f>
        <v>Yes</v>
      </c>
      <c r="H149" t="str">
        <f>IF(calc[[#This Row],[Method]]="FABLEBrief",INDEX(Method_FABLEBrief[],MATCH("RedMeatkcal",Method_FABLEBrief[Criteria],0),3),IF(calc[[#This Row],[Method]]="Test",INDEX(Method_Test[],MATCH("RedMeatkcal",Method_Test[Criteria],0),3),""))</f>
        <v>FAO</v>
      </c>
      <c r="I149">
        <f>IF(calc[[#This Row],[Method]]="FABLEBrief",INDEX(Method_FABLEBrief[],MATCH("RedMeatkcal",Method_FABLEBrief[Criteria],0),2),IF(calc[[#This Row],[Method]]="Test",INDEX(Method_Test[],MATCH("RedMeatkcal",Method_Test[Criteria],0),2),""))</f>
        <v>60</v>
      </c>
      <c r="J149">
        <f>IF(calc[[#This Row],[C2Source]]="FAO",SUMIFS(DataFoodConso[Red Meat],DataFoodConso[ISO3],calc[[#This Row],[ISO3]]),"")</f>
        <v>223</v>
      </c>
      <c r="K149" t="str">
        <f>IF(AND(calc[[#This Row],[C2Value]]&gt;0,calc[[#This Row],[C2Value]]&lt;=calc[[#This Row],[C2Threshold]]),"No","Yes")</f>
        <v>Yes</v>
      </c>
      <c r="L149" t="str">
        <f>IF(calc[[#This Row],[Method]]="FABLEBrief",INDEX(Method_FABLEBrief[],MATCH("LandRemovalPotential",Method_FABLEBrief[Criteria],0),3),IF(calc[[#This Row],[Method]]="Test",INDEX(Method_Test[],MATCH("LandRemovalPotential",Method_Test[Criteria],0),3),""))</f>
        <v>RoeNoAgri</v>
      </c>
      <c r="M149" s="3">
        <f>IF(calc[[#This Row],[Method]]="FABLEBrief",INDEX(Method_FABLEBrief[],MATCH("LandRemovalPotential",Method_FABLEBrief[Criteria],0),2),IF(calc[[#This Row],[Method]]="Test",INDEX(Method_Test[],MATCH("LandRemovalPotential",Method_Test[Criteria],0),2),""))</f>
        <v>0.19550000000000001</v>
      </c>
      <c r="N149" s="3">
        <f>IF(AND(calc[[#This Row],[C3Source]]="RoeNoAgri",calc[[#This Row],[C4Source]]="FAO"),SUMIFS(DataShLandRemPot[FAOSh_noagri],DataShLandRemPot[ISO3],calc[[#This Row],[ISO3]]),IF(AND(calc[[#This Row],[C3Source]]="RoeAgri",calc[[#This Row],[C4Source]]="FAO"),SUMIFS(DataShLandRemPot[FAOSh_withagri],DataShLandRemPot[ISO3],calc[[#This Row],[ISO3]]),IF(AND(calc[[#This Row],[C3Source]]="RoeNoAgri",calc[[#This Row],[C4Source]]="GHGI"),SUMIFS(DataShLandRemPot[GHGISh_noagri],DataShLandRemPot[ISO3],calc[[#This Row],[ISO3]]),IF(AND(calc[[#This Row],[C3Source]]="RoeAgri",calc[[#This Row],[C4Source]]="GHGI"),SUMIFS(DataShLandRemPot[GHGISh_wagri],DataShLandRemPot[ISO3],calc[[#This Row],[ISO3]]),""))))</f>
        <v>0.31987610174054287</v>
      </c>
      <c r="O149" t="str">
        <f>IF(calc[[#This Row],[C3Value]]&lt;&gt;0,IF(calc[[#This Row],[C3Value]]&gt;=calc[[#This Row],[C3Threshold]],"Yes","No"),"nd")</f>
        <v>Yes</v>
      </c>
      <c r="P149" t="str">
        <f>IF(calc[[#This Row],[Method]]="FABLEBrief",INDEX(Method_FABLEBrief[],MATCH("LULUCFnegative",Method_FABLEBrief[Criteria],0),3),IF(calc[[#This Row],[Method]]="Test",INDEX(Method_Test[],MATCH("LULUCFnegative",Method_Test[Criteria],0),3),""))</f>
        <v>FAO</v>
      </c>
      <c r="Q149" s="25">
        <f>IF(calc[[#This Row],[Method]]="FABLEBrief",INDEX(Method_FABLEBrief[],MATCH("LULUCFnegative",Method_FABLEBrief[Criteria],0),2),IF(calc[[#This Row],[Method]]="Test",INDEX(Method_Test[],MATCH("LULUCFnegative",Method_Test[Criteria],0),2),""))</f>
        <v>0</v>
      </c>
      <c r="R149" s="29">
        <f>IF(calc[[#This Row],[C4Source]]="FAO",SUMIFS(DataGHGFAO[LULUCF_MtCO2e],DataGHGFAO[ISO3],calc[[#This Row],[ISO3]]),IF(calc[[#This Row],[C4Source]]="GHGI",SUMIFS(DataGHGI[MtCO2e],DataGHGI[Sector],"Land-Use Change and Forestry",DataGHGI[ISO3],calc[[#This Row],[ISO3]]),""))</f>
        <v>16.965896100000002</v>
      </c>
      <c r="S149" t="str">
        <f>IF(calc[[#This Row],[C4Value]]&lt;&gt;0,IF(calc[[#This Row],[C4Value]]&lt;calc[[#This Row],[C4Threshold]],"Yes","No"),"nd")</f>
        <v>No</v>
      </c>
      <c r="T149" t="str">
        <f>IF(calc[[#This Row],[Method]]="FABLEBrief",INDEX(Method_FABLEBrief[],MATCH("AFOLU",Method_FABLEBrief[Criteria],0),3),IF(calc[[#This Row],[Method]]="Test",INDEX(Method_Test[],MATCH("AFOLU",Method_Test[Criteria],0),3),""))</f>
        <v>FAO</v>
      </c>
      <c r="U149" s="25">
        <f>IF(calc[[#This Row],[Method]]="FABLEBrief",INDEX(Method_FABLEBrief[],MATCH("AFOLU",Method_FABLEBrief[Criteria],0),2),IF(calc[[#This Row],[Method]]="Test",INDEX(Method_Test[],MATCH("AFOLU",Method_Test[Criteria],0),2),""))</f>
        <v>0</v>
      </c>
      <c r="V149" s="25">
        <f>IF(calc[[#This Row],[C5Source]]="FAO",SUMIFS(DataGHGFAO[AFOLU_MtCO2e],DataGHGFAO[ISO3],calc[[#This Row],[ISO3]]),IF(calc[[#This Row],[C5Source]]="GHGI",SUMIFS(DataGHGI[MtCO2e],DataGHGI[Sector],"Land-Use Change and Forestry",DataGHGI[ISO3],calc[[#This Row],[ISO3]])+SUMIFS(DataGHGI[MtCO2e],DataGHGI[Sector],"Agriculture",DataGHGI[ISO3],calc[[#This Row],[ISO3]]),""))</f>
        <v>118.6024407</v>
      </c>
      <c r="W149" t="str">
        <f>IF(calc[[#This Row],[C5Value]]&lt;&gt;0,IF(calc[[#This Row],[C5Value]]&lt;calc[[#This Row],[C5Threshold]],"No","Yes"),"nd")</f>
        <v>Yes</v>
      </c>
      <c r="X149" s="60" t="str">
        <f>IF(AND(calc[[#This Row],[C1Outcome]]="NO",calc[[#This Row],[C2Outcome]]="NO"),IF(calc[[#This Row],[C3Outcome]]="YES","Profile5","Profile6"),IF(calc[[#This Row],[C3Outcome]]="No","Profile4",IF(calc[[#This Row],[C4Outcome]]="YES",IF(calc[[#This Row],[C5Outcome]]="YES","Profile1","Profile2"),"Profile3")))</f>
        <v>Profile3</v>
      </c>
      <c r="Y149" s="44" t="str">
        <f>IF(OR(calc[[#This Row],[C1Outcome]]="nd",calc[[#This Row],[C3Outcome]]="nd",calc[[#This Row],[C5Outcome]]="nd"),"",calc[[#This Row],[PROFILE_pre]])</f>
        <v>Profile3</v>
      </c>
      <c r="Z149" s="62">
        <f>SUMIFS(DataGHGFAO[LULUCF_MtCO2e],DataGHGFAO[ISO3],calc[[#This Row],[ISO3]])</f>
        <v>16.965896100000002</v>
      </c>
      <c r="AA149" s="62">
        <f>SUMIFS(DataGHGFAO[Crop_MtCO2e],DataGHGFAO[ISO3],calc[[#This Row],[ISO3]])</f>
        <v>11.490476699999988</v>
      </c>
      <c r="AB149" s="62">
        <f>SUMIFS(DataGHGFAO[Livestock_MtCO2e],DataGHGFAO[ISO3],calc[[#This Row],[ISO3]])</f>
        <v>90.146067900000006</v>
      </c>
      <c r="AC149" s="62">
        <f>SUMIFS(DataGHGFAO[AFOLU_MtCO2e],DataGHGFAO[ISO3],calc[[#This Row],[ISO3]])</f>
        <v>118.6024407</v>
      </c>
    </row>
    <row r="150" spans="1:29">
      <c r="A150" t="s">
        <v>13</v>
      </c>
      <c r="B150" t="s">
        <v>549</v>
      </c>
      <c r="C150" t="str">
        <f>INDEX(SelectionMethod[],MATCH("x",SelectionMethod[Selection],0),2)</f>
        <v>FABLEBrief</v>
      </c>
      <c r="D150" t="str">
        <f>IF(calc[[#This Row],[Method]]="FABLEBrief",INDEX(Method_FABLEBrief[],MATCH("Totalkcal",Method_FABLEBrief[Criteria],0),3),IF(calc[[#This Row],[Method]]="Test",INDEX(Method_Test[],MATCH("Totalkcal",Method_Test[Criteria],0),3),""))</f>
        <v>FAO</v>
      </c>
      <c r="E150">
        <f>IF(calc[[#This Row],[Method]]="FABLEBrief",INDEX(Method_FABLEBrief[],MATCH("Totalkcal",Method_FABLEBrief[Criteria],0),2),IF(calc[[#This Row],[Method]]="Test",INDEX(Method_Test[],MATCH("Totalkcal",Method_Test[Criteria],0),2),""))</f>
        <v>3000</v>
      </c>
      <c r="F150">
        <f>IF(calc[[#This Row],[C1Source]]="FAO",SUMIFS(DataFoodConso[Total Kcal],DataFoodConso[ISO3],calc[[#This Row],[ISO3]]),"")</f>
        <v>0</v>
      </c>
      <c r="G150" t="str">
        <f>IF(calc[[#This Row],[C1Value]]&gt;0,IF(calc[[#This Row],[C1Value]]&lt;=calc[[#This Row],[C1Threshold]],"No","Yes"),"nd")</f>
        <v>nd</v>
      </c>
      <c r="H150" t="str">
        <f>IF(calc[[#This Row],[Method]]="FABLEBrief",INDEX(Method_FABLEBrief[],MATCH("RedMeatkcal",Method_FABLEBrief[Criteria],0),3),IF(calc[[#This Row],[Method]]="Test",INDEX(Method_Test[],MATCH("RedMeatkcal",Method_Test[Criteria],0),3),""))</f>
        <v>FAO</v>
      </c>
      <c r="I150">
        <f>IF(calc[[#This Row],[Method]]="FABLEBrief",INDEX(Method_FABLEBrief[],MATCH("RedMeatkcal",Method_FABLEBrief[Criteria],0),2),IF(calc[[#This Row],[Method]]="Test",INDEX(Method_Test[],MATCH("RedMeatkcal",Method_Test[Criteria],0),2),""))</f>
        <v>60</v>
      </c>
      <c r="J150">
        <f>IF(calc[[#This Row],[C2Source]]="FAO",SUMIFS(DataFoodConso[Red Meat],DataFoodConso[ISO3],calc[[#This Row],[ISO3]]),"")</f>
        <v>0</v>
      </c>
      <c r="K150" t="str">
        <f>IF(AND(calc[[#This Row],[C2Value]]&gt;0,calc[[#This Row],[C2Value]]&lt;=calc[[#This Row],[C2Threshold]]),"No","Yes")</f>
        <v>Yes</v>
      </c>
      <c r="L150" t="str">
        <f>IF(calc[[#This Row],[Method]]="FABLEBrief",INDEX(Method_FABLEBrief[],MATCH("LandRemovalPotential",Method_FABLEBrief[Criteria],0),3),IF(calc[[#This Row],[Method]]="Test",INDEX(Method_Test[],MATCH("LandRemovalPotential",Method_Test[Criteria],0),3),""))</f>
        <v>RoeNoAgri</v>
      </c>
      <c r="M150" s="3">
        <f>IF(calc[[#This Row],[Method]]="FABLEBrief",INDEX(Method_FABLEBrief[],MATCH("LandRemovalPotential",Method_FABLEBrief[Criteria],0),2),IF(calc[[#This Row],[Method]]="Test",INDEX(Method_Test[],MATCH("LandRemovalPotential",Method_Test[Criteria],0),2),""))</f>
        <v>0.19550000000000001</v>
      </c>
      <c r="N150" s="3">
        <f>IF(AND(calc[[#This Row],[C3Source]]="RoeNoAgri",calc[[#This Row],[C4Source]]="FAO"),SUMIFS(DataShLandRemPot[FAOSh_noagri],DataShLandRemPot[ISO3],calc[[#This Row],[ISO3]]),IF(AND(calc[[#This Row],[C3Source]]="RoeAgri",calc[[#This Row],[C4Source]]="FAO"),SUMIFS(DataShLandRemPot[FAOSh_withagri],DataShLandRemPot[ISO3],calc[[#This Row],[ISO3]]),IF(AND(calc[[#This Row],[C3Source]]="RoeNoAgri",calc[[#This Row],[C4Source]]="GHGI"),SUMIFS(DataShLandRemPot[GHGISh_noagri],DataShLandRemPot[ISO3],calc[[#This Row],[ISO3]]),IF(AND(calc[[#This Row],[C3Source]]="RoeAgri",calc[[#This Row],[C4Source]]="GHGI"),SUMIFS(DataShLandRemPot[GHGISh_wagri],DataShLandRemPot[ISO3],calc[[#This Row],[ISO3]]),""))))</f>
        <v>1.3512669286724061E-4</v>
      </c>
      <c r="O150" t="str">
        <f>IF(calc[[#This Row],[C3Value]]&lt;&gt;0,IF(calc[[#This Row],[C3Value]]&gt;=calc[[#This Row],[C3Threshold]],"Yes","No"),"nd")</f>
        <v>No</v>
      </c>
      <c r="P150" t="str">
        <f>IF(calc[[#This Row],[Method]]="FABLEBrief",INDEX(Method_FABLEBrief[],MATCH("LULUCFnegative",Method_FABLEBrief[Criteria],0),3),IF(calc[[#This Row],[Method]]="Test",INDEX(Method_Test[],MATCH("LULUCFnegative",Method_Test[Criteria],0),3),""))</f>
        <v>FAO</v>
      </c>
      <c r="Q150" s="25">
        <f>IF(calc[[#This Row],[Method]]="FABLEBrief",INDEX(Method_FABLEBrief[],MATCH("LULUCFnegative",Method_FABLEBrief[Criteria],0),2),IF(calc[[#This Row],[Method]]="Test",INDEX(Method_Test[],MATCH("LULUCFnegative",Method_Test[Criteria],0),2),""))</f>
        <v>0</v>
      </c>
      <c r="R150" s="29">
        <f>IF(calc[[#This Row],[C4Source]]="FAO",SUMIFS(DataGHGFAO[LULUCF_MtCO2e],DataGHGFAO[ISO3],calc[[#This Row],[ISO3]]),IF(calc[[#This Row],[C4Source]]="GHGI",SUMIFS(DataGHGI[MtCO2e],DataGHGI[Sector],"Land-Use Change and Forestry",DataGHGI[ISO3],calc[[#This Row],[ISO3]]),""))</f>
        <v>-3.4932699999999997E-2</v>
      </c>
      <c r="S150" t="str">
        <f>IF(calc[[#This Row],[C4Value]]&lt;&gt;0,IF(calc[[#This Row],[C4Value]]&lt;calc[[#This Row],[C4Threshold]],"Yes","No"),"nd")</f>
        <v>Yes</v>
      </c>
      <c r="T150" t="str">
        <f>IF(calc[[#This Row],[Method]]="FABLEBrief",INDEX(Method_FABLEBrief[],MATCH("AFOLU",Method_FABLEBrief[Criteria],0),3),IF(calc[[#This Row],[Method]]="Test",INDEX(Method_Test[],MATCH("AFOLU",Method_Test[Criteria],0),3),""))</f>
        <v>FAO</v>
      </c>
      <c r="U150" s="25">
        <f>IF(calc[[#This Row],[Method]]="FABLEBrief",INDEX(Method_FABLEBrief[],MATCH("AFOLU",Method_FABLEBrief[Criteria],0),2),IF(calc[[#This Row],[Method]]="Test",INDEX(Method_Test[],MATCH("AFOLU",Method_Test[Criteria],0),2),""))</f>
        <v>0</v>
      </c>
      <c r="V150" s="25">
        <f>IF(calc[[#This Row],[C5Source]]="FAO",SUMIFS(DataGHGFAO[AFOLU_MtCO2e],DataGHGFAO[ISO3],calc[[#This Row],[ISO3]]),IF(calc[[#This Row],[C5Source]]="GHGI",SUMIFS(DataGHGI[MtCO2e],DataGHGI[Sector],"Land-Use Change and Forestry",DataGHGI[ISO3],calc[[#This Row],[ISO3]])+SUMIFS(DataGHGI[MtCO2e],DataGHGI[Sector],"Agriculture",DataGHGI[ISO3],calc[[#This Row],[ISO3]]),""))</f>
        <v>3.5089799999999997E-2</v>
      </c>
      <c r="W150" t="str">
        <f>IF(calc[[#This Row],[C5Value]]&lt;&gt;0,IF(calc[[#This Row],[C5Value]]&lt;calc[[#This Row],[C5Threshold]],"No","Yes"),"nd")</f>
        <v>Yes</v>
      </c>
      <c r="X150" s="60" t="str">
        <f>IF(AND(calc[[#This Row],[C1Outcome]]="NO",calc[[#This Row],[C2Outcome]]="NO"),IF(calc[[#This Row],[C3Outcome]]="YES","Profile5","Profile6"),IF(calc[[#This Row],[C3Outcome]]="No","Profile4",IF(calc[[#This Row],[C4Outcome]]="YES",IF(calc[[#This Row],[C5Outcome]]="YES","Profile1","Profile2"),"Profile3")))</f>
        <v>Profile4</v>
      </c>
      <c r="Y150" s="44" t="str">
        <f>IF(OR(calc[[#This Row],[C1Outcome]]="nd",calc[[#This Row],[C3Outcome]]="nd",calc[[#This Row],[C5Outcome]]="nd"),"",calc[[#This Row],[PROFILE_pre]])</f>
        <v/>
      </c>
      <c r="Z150" s="62">
        <f>SUMIFS(DataGHGFAO[LULUCF_MtCO2e],DataGHGFAO[ISO3],calc[[#This Row],[ISO3]])</f>
        <v>-3.4932699999999997E-2</v>
      </c>
      <c r="AA150" s="62">
        <f>SUMIFS(DataGHGFAO[Crop_MtCO2e],DataGHGFAO[ISO3],calc[[#This Row],[ISO3]])</f>
        <v>6.8619999999999792E-4</v>
      </c>
      <c r="AB150" s="62">
        <f>SUMIFS(DataGHGFAO[Livestock_MtCO2e],DataGHGFAO[ISO3],calc[[#This Row],[ISO3]])</f>
        <v>6.933629999999999E-2</v>
      </c>
      <c r="AC150" s="62">
        <f>SUMIFS(DataGHGFAO[AFOLU_MtCO2e],DataGHGFAO[ISO3],calc[[#This Row],[ISO3]])</f>
        <v>3.5089799999999997E-2</v>
      </c>
    </row>
    <row r="151" spans="1:29">
      <c r="A151" t="s">
        <v>157</v>
      </c>
      <c r="B151" t="s">
        <v>158</v>
      </c>
      <c r="C151" t="str">
        <f>INDEX(SelectionMethod[],MATCH("x",SelectionMethod[Selection],0),2)</f>
        <v>FABLEBrief</v>
      </c>
      <c r="D151" t="str">
        <f>IF(calc[[#This Row],[Method]]="FABLEBrief",INDEX(Method_FABLEBrief[],MATCH("Totalkcal",Method_FABLEBrief[Criteria],0),3),IF(calc[[#This Row],[Method]]="Test",INDEX(Method_Test[],MATCH("Totalkcal",Method_Test[Criteria],0),3),""))</f>
        <v>FAO</v>
      </c>
      <c r="E151">
        <f>IF(calc[[#This Row],[Method]]="FABLEBrief",INDEX(Method_FABLEBrief[],MATCH("Totalkcal",Method_FABLEBrief[Criteria],0),2),IF(calc[[#This Row],[Method]]="Test",INDEX(Method_Test[],MATCH("Totalkcal",Method_Test[Criteria],0),2),""))</f>
        <v>3000</v>
      </c>
      <c r="F151">
        <f>IF(calc[[#This Row],[C1Source]]="FAO",SUMIFS(DataFoodConso[Total Kcal],DataFoodConso[ISO3],calc[[#This Row],[ISO3]]),"")</f>
        <v>2687</v>
      </c>
      <c r="G151" t="str">
        <f>IF(calc[[#This Row],[C1Value]]&gt;0,IF(calc[[#This Row],[C1Value]]&lt;=calc[[#This Row],[C1Threshold]],"No","Yes"),"nd")</f>
        <v>No</v>
      </c>
      <c r="H151" t="str">
        <f>IF(calc[[#This Row],[Method]]="FABLEBrief",INDEX(Method_FABLEBrief[],MATCH("RedMeatkcal",Method_FABLEBrief[Criteria],0),3),IF(calc[[#This Row],[Method]]="Test",INDEX(Method_Test[],MATCH("RedMeatkcal",Method_Test[Criteria],0),3),""))</f>
        <v>FAO</v>
      </c>
      <c r="I151">
        <f>IF(calc[[#This Row],[Method]]="FABLEBrief",INDEX(Method_FABLEBrief[],MATCH("RedMeatkcal",Method_FABLEBrief[Criteria],0),2),IF(calc[[#This Row],[Method]]="Test",INDEX(Method_Test[],MATCH("RedMeatkcal",Method_Test[Criteria],0),2),""))</f>
        <v>60</v>
      </c>
      <c r="J151">
        <f>IF(calc[[#This Row],[C2Source]]="FAO",SUMIFS(DataFoodConso[Red Meat],DataFoodConso[ISO3],calc[[#This Row],[ISO3]]),"")</f>
        <v>125</v>
      </c>
      <c r="K151" s="41" t="str">
        <f>IF(AND(calc[[#This Row],[C2Value]]&gt;0,calc[[#This Row],[C2Value]]&lt;=calc[[#This Row],[C2Threshold]]),"No","Yes")</f>
        <v>Yes</v>
      </c>
      <c r="L151" t="str">
        <f>IF(calc[[#This Row],[Method]]="FABLEBrief",INDEX(Method_FABLEBrief[],MATCH("LandRemovalPotential",Method_FABLEBrief[Criteria],0),3),IF(calc[[#This Row],[Method]]="Test",INDEX(Method_Test[],MATCH("LandRemovalPotential",Method_Test[Criteria],0),3),""))</f>
        <v>RoeNoAgri</v>
      </c>
      <c r="M151" s="3">
        <f>IF(calc[[#This Row],[Method]]="FABLEBrief",INDEX(Method_FABLEBrief[],MATCH("LandRemovalPotential",Method_FABLEBrief[Criteria],0),2),IF(calc[[#This Row],[Method]]="Test",INDEX(Method_Test[],MATCH("LandRemovalPotential",Method_Test[Criteria],0),2),""))</f>
        <v>0.19550000000000001</v>
      </c>
      <c r="N151" s="3">
        <f>IF(AND(calc[[#This Row],[C3Source]]="RoeNoAgri",calc[[#This Row],[C4Source]]="FAO"),SUMIFS(DataShLandRemPot[FAOSh_noagri],DataShLandRemPot[ISO3],calc[[#This Row],[ISO3]]),IF(AND(calc[[#This Row],[C3Source]]="RoeAgri",calc[[#This Row],[C4Source]]="FAO"),SUMIFS(DataShLandRemPot[FAOSh_withagri],DataShLandRemPot[ISO3],calc[[#This Row],[ISO3]]),IF(AND(calc[[#This Row],[C3Source]]="RoeNoAgri",calc[[#This Row],[C4Source]]="GHGI"),SUMIFS(DataShLandRemPot[GHGISh_noagri],DataShLandRemPot[ISO3],calc[[#This Row],[ISO3]]),IF(AND(calc[[#This Row],[C3Source]]="RoeAgri",calc[[#This Row],[C4Source]]="GHGI"),SUMIFS(DataShLandRemPot[GHGISh_wagri],DataShLandRemPot[ISO3],calc[[#This Row],[ISO3]]),""))))</f>
        <v>6.2519470279148309E-2</v>
      </c>
      <c r="O151" t="str">
        <f>IF(calc[[#This Row],[C3Value]]&lt;&gt;0,IF(calc[[#This Row],[C3Value]]&gt;=calc[[#This Row],[C3Threshold]],"Yes","No"),"nd")</f>
        <v>No</v>
      </c>
      <c r="P151" t="str">
        <f>IF(calc[[#This Row],[Method]]="FABLEBrief",INDEX(Method_FABLEBrief[],MATCH("LULUCFnegative",Method_FABLEBrief[Criteria],0),3),IF(calc[[#This Row],[Method]]="Test",INDEX(Method_Test[],MATCH("LULUCFnegative",Method_Test[Criteria],0),3),""))</f>
        <v>FAO</v>
      </c>
      <c r="Q151" s="25">
        <f>IF(calc[[#This Row],[Method]]="FABLEBrief",INDEX(Method_FABLEBrief[],MATCH("LULUCFnegative",Method_FABLEBrief[Criteria],0),2),IF(calc[[#This Row],[Method]]="Test",INDEX(Method_Test[],MATCH("LULUCFnegative",Method_Test[Criteria],0),2),""))</f>
        <v>0</v>
      </c>
      <c r="R151" s="29">
        <f>IF(calc[[#This Row],[C4Source]]="FAO",SUMIFS(DataGHGFAO[LULUCF_MtCO2e],DataGHGFAO[ISO3],calc[[#This Row],[ISO3]]),IF(calc[[#This Row],[C4Source]]="GHGI",SUMIFS(DataGHGI[MtCO2e],DataGHGI[Sector],"Land-Use Change and Forestry",DataGHGI[ISO3],calc[[#This Row],[ISO3]]),""))</f>
        <v>0.1095156</v>
      </c>
      <c r="S151" t="str">
        <f>IF(calc[[#This Row],[C4Value]]&lt;&gt;0,IF(calc[[#This Row],[C4Value]]&lt;calc[[#This Row],[C4Threshold]],"Yes","No"),"nd")</f>
        <v>No</v>
      </c>
      <c r="T151" t="str">
        <f>IF(calc[[#This Row],[Method]]="FABLEBrief",INDEX(Method_FABLEBrief[],MATCH("AFOLU",Method_FABLEBrief[Criteria],0),3),IF(calc[[#This Row],[Method]]="Test",INDEX(Method_Test[],MATCH("AFOLU",Method_Test[Criteria],0),3),""))</f>
        <v>FAO</v>
      </c>
      <c r="U151" s="25">
        <f>IF(calc[[#This Row],[Method]]="FABLEBrief",INDEX(Method_FABLEBrief[],MATCH("AFOLU",Method_FABLEBrief[Criteria],0),2),IF(calc[[#This Row],[Method]]="Test",INDEX(Method_Test[],MATCH("AFOLU",Method_Test[Criteria],0),2),""))</f>
        <v>0</v>
      </c>
      <c r="V151" s="25">
        <f>IF(calc[[#This Row],[C5Source]]="FAO",SUMIFS(DataGHGFAO[AFOLU_MtCO2e],DataGHGFAO[ISO3],calc[[#This Row],[ISO3]]),IF(calc[[#This Row],[C5Source]]="GHGI",SUMIFS(DataGHGI[MtCO2e],DataGHGI[Sector],"Land-Use Change and Forestry",DataGHGI[ISO3],calc[[#This Row],[ISO3]])+SUMIFS(DataGHGI[MtCO2e],DataGHGI[Sector],"Agriculture",DataGHGI[ISO3],calc[[#This Row],[ISO3]]),""))</f>
        <v>1.6522926</v>
      </c>
      <c r="W151" t="str">
        <f>IF(calc[[#This Row],[C5Value]]&lt;&gt;0,IF(calc[[#This Row],[C5Value]]&lt;calc[[#This Row],[C5Threshold]],"No","Yes"),"nd")</f>
        <v>Yes</v>
      </c>
      <c r="X151" s="60" t="str">
        <f>IF(AND(calc[[#This Row],[C1Outcome]]="NO",calc[[#This Row],[C2Outcome]]="NO"),IF(calc[[#This Row],[C3Outcome]]="YES","Profile5","Profile6"),IF(calc[[#This Row],[C3Outcome]]="No","Profile4",IF(calc[[#This Row],[C4Outcome]]="YES",IF(calc[[#This Row],[C5Outcome]]="YES","Profile1","Profile2"),"Profile3")))</f>
        <v>Profile4</v>
      </c>
      <c r="Y151" s="44" t="str">
        <f>IF(OR(calc[[#This Row],[C1Outcome]]="nd",calc[[#This Row],[C3Outcome]]="nd",calc[[#This Row],[C5Outcome]]="nd"),"",calc[[#This Row],[PROFILE_pre]])</f>
        <v>Profile4</v>
      </c>
      <c r="Z151" s="62">
        <f>SUMIFS(DataGHGFAO[LULUCF_MtCO2e],DataGHGFAO[ISO3],calc[[#This Row],[ISO3]])</f>
        <v>0.1095156</v>
      </c>
      <c r="AA151" s="62">
        <f>SUMIFS(DataGHGFAO[Crop_MtCO2e],DataGHGFAO[ISO3],calc[[#This Row],[ISO3]])</f>
        <v>0.55544589999999994</v>
      </c>
      <c r="AB151" s="62">
        <f>SUMIFS(DataGHGFAO[Livestock_MtCO2e],DataGHGFAO[ISO3],calc[[#This Row],[ISO3]])</f>
        <v>0.98733110000000013</v>
      </c>
      <c r="AC151" s="62">
        <f>SUMIFS(DataGHGFAO[AFOLU_MtCO2e],DataGHGFAO[ISO3],calc[[#This Row],[ISO3]])</f>
        <v>1.6522926</v>
      </c>
    </row>
    <row r="152" spans="1:29">
      <c r="A152" t="s">
        <v>456</v>
      </c>
      <c r="B152" t="s">
        <v>457</v>
      </c>
      <c r="C152" t="str">
        <f>INDEX(SelectionMethod[],MATCH("x",SelectionMethod[Selection],0),2)</f>
        <v>FABLEBrief</v>
      </c>
      <c r="D152" t="str">
        <f>IF(calc[[#This Row],[Method]]="FABLEBrief",INDEX(Method_FABLEBrief[],MATCH("Totalkcal",Method_FABLEBrief[Criteria],0),3),IF(calc[[#This Row],[Method]]="Test",INDEX(Method_Test[],MATCH("Totalkcal",Method_Test[Criteria],0),3),""))</f>
        <v>FAO</v>
      </c>
      <c r="E152">
        <f>IF(calc[[#This Row],[Method]]="FABLEBrief",INDEX(Method_FABLEBrief[],MATCH("Totalkcal",Method_FABLEBrief[Criteria],0),2),IF(calc[[#This Row],[Method]]="Test",INDEX(Method_Test[],MATCH("Totalkcal",Method_Test[Criteria],0),2),""))</f>
        <v>3000</v>
      </c>
      <c r="F152">
        <f>IF(calc[[#This Row],[C1Source]]="FAO",SUMIFS(DataFoodConso[Total Kcal],DataFoodConso[ISO3],calc[[#This Row],[ISO3]]),"")</f>
        <v>0</v>
      </c>
      <c r="G152" t="str">
        <f>IF(calc[[#This Row],[C1Value]]&gt;0,IF(calc[[#This Row],[C1Value]]&lt;=calc[[#This Row],[C1Threshold]],"No","Yes"),"nd")</f>
        <v>nd</v>
      </c>
      <c r="H152" t="str">
        <f>IF(calc[[#This Row],[Method]]="FABLEBrief",INDEX(Method_FABLEBrief[],MATCH("RedMeatkcal",Method_FABLEBrief[Criteria],0),3),IF(calc[[#This Row],[Method]]="Test",INDEX(Method_Test[],MATCH("RedMeatkcal",Method_Test[Criteria],0),3),""))</f>
        <v>FAO</v>
      </c>
      <c r="I152">
        <f>IF(calc[[#This Row],[Method]]="FABLEBrief",INDEX(Method_FABLEBrief[],MATCH("RedMeatkcal",Method_FABLEBrief[Criteria],0),2),IF(calc[[#This Row],[Method]]="Test",INDEX(Method_Test[],MATCH("RedMeatkcal",Method_Test[Criteria],0),2),""))</f>
        <v>60</v>
      </c>
      <c r="J152">
        <f>IF(calc[[#This Row],[C2Source]]="FAO",SUMIFS(DataFoodConso[Red Meat],DataFoodConso[ISO3],calc[[#This Row],[ISO3]]),"")</f>
        <v>0</v>
      </c>
      <c r="K152" t="str">
        <f>IF(AND(calc[[#This Row],[C2Value]]&gt;0,calc[[#This Row],[C2Value]]&lt;=calc[[#This Row],[C2Threshold]]),"No","Yes")</f>
        <v>Yes</v>
      </c>
      <c r="L152" t="str">
        <f>IF(calc[[#This Row],[Method]]="FABLEBrief",INDEX(Method_FABLEBrief[],MATCH("LandRemovalPotential",Method_FABLEBrief[Criteria],0),3),IF(calc[[#This Row],[Method]]="Test",INDEX(Method_Test[],MATCH("LandRemovalPotential",Method_Test[Criteria],0),3),""))</f>
        <v>RoeNoAgri</v>
      </c>
      <c r="M152" s="3">
        <f>IF(calc[[#This Row],[Method]]="FABLEBrief",INDEX(Method_FABLEBrief[],MATCH("LandRemovalPotential",Method_FABLEBrief[Criteria],0),2),IF(calc[[#This Row],[Method]]="Test",INDEX(Method_Test[],MATCH("LandRemovalPotential",Method_Test[Criteria],0),2),""))</f>
        <v>0.19550000000000001</v>
      </c>
      <c r="N152" s="3">
        <f>IF(AND(calc[[#This Row],[C3Source]]="RoeNoAgri",calc[[#This Row],[C4Source]]="FAO"),SUMIFS(DataShLandRemPot[FAOSh_noagri],DataShLandRemPot[ISO3],calc[[#This Row],[ISO3]]),IF(AND(calc[[#This Row],[C3Source]]="RoeAgri",calc[[#This Row],[C4Source]]="FAO"),SUMIFS(DataShLandRemPot[FAOSh_withagri],DataShLandRemPot[ISO3],calc[[#This Row],[ISO3]]),IF(AND(calc[[#This Row],[C3Source]]="RoeNoAgri",calc[[#This Row],[C4Source]]="GHGI"),SUMIFS(DataShLandRemPot[GHGISh_noagri],DataShLandRemPot[ISO3],calc[[#This Row],[ISO3]]),IF(AND(calc[[#This Row],[C3Source]]="RoeAgri",calc[[#This Row],[C4Source]]="GHGI"),SUMIFS(DataShLandRemPot[GHGISh_wagri],DataShLandRemPot[ISO3],calc[[#This Row],[ISO3]]),""))))</f>
        <v>0</v>
      </c>
      <c r="O152" t="str">
        <f>IF(calc[[#This Row],[C3Value]]&lt;&gt;0,IF(calc[[#This Row],[C3Value]]&gt;=calc[[#This Row],[C3Threshold]],"Yes","No"),"nd")</f>
        <v>nd</v>
      </c>
      <c r="P152" t="str">
        <f>IF(calc[[#This Row],[Method]]="FABLEBrief",INDEX(Method_FABLEBrief[],MATCH("LULUCFnegative",Method_FABLEBrief[Criteria],0),3),IF(calc[[#This Row],[Method]]="Test",INDEX(Method_Test[],MATCH("LULUCFnegative",Method_Test[Criteria],0),3),""))</f>
        <v>FAO</v>
      </c>
      <c r="Q152" s="25">
        <f>IF(calc[[#This Row],[Method]]="FABLEBrief",INDEX(Method_FABLEBrief[],MATCH("LULUCFnegative",Method_FABLEBrief[Criteria],0),2),IF(calc[[#This Row],[Method]]="Test",INDEX(Method_Test[],MATCH("LULUCFnegative",Method_Test[Criteria],0),2),""))</f>
        <v>0</v>
      </c>
      <c r="R152" s="29">
        <f>IF(calc[[#This Row],[C4Source]]="FAO",SUMIFS(DataGHGFAO[LULUCF_MtCO2e],DataGHGFAO[ISO3],calc[[#This Row],[ISO3]]),IF(calc[[#This Row],[C4Source]]="GHGI",SUMIFS(DataGHGI[MtCO2e],DataGHGI[Sector],"Land-Use Change and Forestry",DataGHGI[ISO3],calc[[#This Row],[ISO3]]),""))</f>
        <v>0</v>
      </c>
      <c r="S152" t="str">
        <f>IF(calc[[#This Row],[C4Value]]&lt;&gt;0,IF(calc[[#This Row],[C4Value]]&lt;calc[[#This Row],[C4Threshold]],"Yes","No"),"nd")</f>
        <v>nd</v>
      </c>
      <c r="T152" t="str">
        <f>IF(calc[[#This Row],[Method]]="FABLEBrief",INDEX(Method_FABLEBrief[],MATCH("AFOLU",Method_FABLEBrief[Criteria],0),3),IF(calc[[#This Row],[Method]]="Test",INDEX(Method_Test[],MATCH("AFOLU",Method_Test[Criteria],0),3),""))</f>
        <v>FAO</v>
      </c>
      <c r="U152" s="25">
        <f>IF(calc[[#This Row],[Method]]="FABLEBrief",INDEX(Method_FABLEBrief[],MATCH("AFOLU",Method_FABLEBrief[Criteria],0),2),IF(calc[[#This Row],[Method]]="Test",INDEX(Method_Test[],MATCH("AFOLU",Method_Test[Criteria],0),2),""))</f>
        <v>0</v>
      </c>
      <c r="V152" s="25">
        <f>IF(calc[[#This Row],[C5Source]]="FAO",SUMIFS(DataGHGFAO[AFOLU_MtCO2e],DataGHGFAO[ISO3],calc[[#This Row],[ISO3]]),IF(calc[[#This Row],[C5Source]]="GHGI",SUMIFS(DataGHGI[MtCO2e],DataGHGI[Sector],"Land-Use Change and Forestry",DataGHGI[ISO3],calc[[#This Row],[ISO3]])+SUMIFS(DataGHGI[MtCO2e],DataGHGI[Sector],"Agriculture",DataGHGI[ISO3],calc[[#This Row],[ISO3]]),""))</f>
        <v>0</v>
      </c>
      <c r="W152" t="str">
        <f>IF(calc[[#This Row],[C5Value]]&lt;&gt;0,IF(calc[[#This Row],[C5Value]]&lt;calc[[#This Row],[C5Threshold]],"No","Yes"),"nd")</f>
        <v>nd</v>
      </c>
      <c r="X152" s="60" t="str">
        <f>IF(AND(calc[[#This Row],[C1Outcome]]="NO",calc[[#This Row],[C2Outcome]]="NO"),IF(calc[[#This Row],[C3Outcome]]="YES","Profile5","Profile6"),IF(calc[[#This Row],[C3Outcome]]="No","Profile4",IF(calc[[#This Row],[C4Outcome]]="YES",IF(calc[[#This Row],[C5Outcome]]="YES","Profile1","Profile2"),"Profile3")))</f>
        <v>Profile3</v>
      </c>
      <c r="Y152" s="44" t="str">
        <f>IF(OR(calc[[#This Row],[C1Outcome]]="nd",calc[[#This Row],[C3Outcome]]="nd",calc[[#This Row],[C5Outcome]]="nd"),"",calc[[#This Row],[PROFILE_pre]])</f>
        <v/>
      </c>
      <c r="Z152" s="62">
        <f>SUMIFS(DataGHGFAO[LULUCF_MtCO2e],DataGHGFAO[ISO3],calc[[#This Row],[ISO3]])</f>
        <v>0</v>
      </c>
      <c r="AA152" s="62">
        <f>SUMIFS(DataGHGFAO[Crop_MtCO2e],DataGHGFAO[ISO3],calc[[#This Row],[ISO3]])</f>
        <v>0</v>
      </c>
      <c r="AB152" s="62">
        <f>SUMIFS(DataGHGFAO[Livestock_MtCO2e],DataGHGFAO[ISO3],calc[[#This Row],[ISO3]])</f>
        <v>0</v>
      </c>
      <c r="AC152" s="62">
        <f>SUMIFS(DataGHGFAO[AFOLU_MtCO2e],DataGHGFAO[ISO3],calc[[#This Row],[ISO3]])</f>
        <v>0</v>
      </c>
    </row>
    <row r="153" spans="1:29">
      <c r="A153" t="s">
        <v>327</v>
      </c>
      <c r="B153" t="s">
        <v>328</v>
      </c>
      <c r="C153" t="str">
        <f>INDEX(SelectionMethod[],MATCH("x",SelectionMethod[Selection],0),2)</f>
        <v>FABLEBrief</v>
      </c>
      <c r="D153" t="str">
        <f>IF(calc[[#This Row],[Method]]="FABLEBrief",INDEX(Method_FABLEBrief[],MATCH("Totalkcal",Method_FABLEBrief[Criteria],0),3),IF(calc[[#This Row],[Method]]="Test",INDEX(Method_Test[],MATCH("Totalkcal",Method_Test[Criteria],0),3),""))</f>
        <v>FAO</v>
      </c>
      <c r="E153">
        <f>IF(calc[[#This Row],[Method]]="FABLEBrief",INDEX(Method_FABLEBrief[],MATCH("Totalkcal",Method_FABLEBrief[Criteria],0),2),IF(calc[[#This Row],[Method]]="Test",INDEX(Method_Test[],MATCH("Totalkcal",Method_Test[Criteria],0),2),""))</f>
        <v>3000</v>
      </c>
      <c r="F153">
        <f>IF(calc[[#This Row],[C1Source]]="FAO",SUMIFS(DataFoodConso[Total Kcal],DataFoodConso[ISO3],calc[[#This Row],[ISO3]]),"")</f>
        <v>2880</v>
      </c>
      <c r="G153" t="str">
        <f>IF(calc[[#This Row],[C1Value]]&gt;0,IF(calc[[#This Row],[C1Value]]&lt;=calc[[#This Row],[C1Threshold]],"No","Yes"),"nd")</f>
        <v>No</v>
      </c>
      <c r="H153" t="str">
        <f>IF(calc[[#This Row],[Method]]="FABLEBrief",INDEX(Method_FABLEBrief[],MATCH("RedMeatkcal",Method_FABLEBrief[Criteria],0),3),IF(calc[[#This Row],[Method]]="Test",INDEX(Method_Test[],MATCH("RedMeatkcal",Method_Test[Criteria],0),3),""))</f>
        <v>FAO</v>
      </c>
      <c r="I153">
        <f>IF(calc[[#This Row],[Method]]="FABLEBrief",INDEX(Method_FABLEBrief[],MATCH("RedMeatkcal",Method_FABLEBrief[Criteria],0),2),IF(calc[[#This Row],[Method]]="Test",INDEX(Method_Test[],MATCH("RedMeatkcal",Method_Test[Criteria],0),2),""))</f>
        <v>60</v>
      </c>
      <c r="J153">
        <f>IF(calc[[#This Row],[C2Source]]="FAO",SUMIFS(DataFoodConso[Red Meat],DataFoodConso[ISO3],calc[[#This Row],[ISO3]]),"")</f>
        <v>482</v>
      </c>
      <c r="K153" t="str">
        <f>IF(AND(calc[[#This Row],[C2Value]]&gt;0,calc[[#This Row],[C2Value]]&lt;=calc[[#This Row],[C2Threshold]]),"No","Yes")</f>
        <v>Yes</v>
      </c>
      <c r="L153" t="str">
        <f>IF(calc[[#This Row],[Method]]="FABLEBrief",INDEX(Method_FABLEBrief[],MATCH("LandRemovalPotential",Method_FABLEBrief[Criteria],0),3),IF(calc[[#This Row],[Method]]="Test",INDEX(Method_Test[],MATCH("LandRemovalPotential",Method_Test[Criteria],0),3),""))</f>
        <v>RoeNoAgri</v>
      </c>
      <c r="M153" s="3">
        <f>IF(calc[[#This Row],[Method]]="FABLEBrief",INDEX(Method_FABLEBrief[],MATCH("LandRemovalPotential",Method_FABLEBrief[Criteria],0),2),IF(calc[[#This Row],[Method]]="Test",INDEX(Method_Test[],MATCH("LandRemovalPotential",Method_Test[Criteria],0),2),""))</f>
        <v>0.19550000000000001</v>
      </c>
      <c r="N153" s="3">
        <f>IF(AND(calc[[#This Row],[C3Source]]="RoeNoAgri",calc[[#This Row],[C4Source]]="FAO"),SUMIFS(DataShLandRemPot[FAOSh_noagri],DataShLandRemPot[ISO3],calc[[#This Row],[ISO3]]),IF(AND(calc[[#This Row],[C3Source]]="RoeAgri",calc[[#This Row],[C4Source]]="FAO"),SUMIFS(DataShLandRemPot[FAOSh_withagri],DataShLandRemPot[ISO3],calc[[#This Row],[ISO3]]),IF(AND(calc[[#This Row],[C3Source]]="RoeNoAgri",calc[[#This Row],[C4Source]]="GHGI"),SUMIFS(DataShLandRemPot[GHGISh_noagri],DataShLandRemPot[ISO3],calc[[#This Row],[ISO3]]),IF(AND(calc[[#This Row],[C3Source]]="RoeAgri",calc[[#This Row],[C4Source]]="GHGI"),SUMIFS(DataShLandRemPot[GHGISh_wagri],DataShLandRemPot[ISO3],calc[[#This Row],[ISO3]]),""))))</f>
        <v>0.52295413708325633</v>
      </c>
      <c r="O153" t="str">
        <f>IF(calc[[#This Row],[C3Value]]&lt;&gt;0,IF(calc[[#This Row],[C3Value]]&gt;=calc[[#This Row],[C3Threshold]],"Yes","No"),"nd")</f>
        <v>Yes</v>
      </c>
      <c r="P153" t="str">
        <f>IF(calc[[#This Row],[Method]]="FABLEBrief",INDEX(Method_FABLEBrief[],MATCH("LULUCFnegative",Method_FABLEBrief[Criteria],0),3),IF(calc[[#This Row],[Method]]="Test",INDEX(Method_Test[],MATCH("LULUCFnegative",Method_Test[Criteria],0),3),""))</f>
        <v>FAO</v>
      </c>
      <c r="Q153" s="25">
        <f>IF(calc[[#This Row],[Method]]="FABLEBrief",INDEX(Method_FABLEBrief[],MATCH("LULUCFnegative",Method_FABLEBrief[Criteria],0),2),IF(calc[[#This Row],[Method]]="Test",INDEX(Method_Test[],MATCH("LULUCFnegative",Method_Test[Criteria],0),2),""))</f>
        <v>0</v>
      </c>
      <c r="R153" s="29">
        <f>IF(calc[[#This Row],[C4Source]]="FAO",SUMIFS(DataGHGFAO[LULUCF_MtCO2e],DataGHGFAO[ISO3],calc[[#This Row],[ISO3]]),IF(calc[[#This Row],[C4Source]]="GHGI",SUMIFS(DataGHGI[MtCO2e],DataGHGI[Sector],"Land-Use Change and Forestry",DataGHGI[ISO3],calc[[#This Row],[ISO3]]),""))</f>
        <v>3.0972069000000002</v>
      </c>
      <c r="S153" t="str">
        <f>IF(calc[[#This Row],[C4Value]]&lt;&gt;0,IF(calc[[#This Row],[C4Value]]&lt;calc[[#This Row],[C4Threshold]],"Yes","No"),"nd")</f>
        <v>No</v>
      </c>
      <c r="T153" t="str">
        <f>IF(calc[[#This Row],[Method]]="FABLEBrief",INDEX(Method_FABLEBrief[],MATCH("AFOLU",Method_FABLEBrief[Criteria],0),3),IF(calc[[#This Row],[Method]]="Test",INDEX(Method_Test[],MATCH("AFOLU",Method_Test[Criteria],0),3),""))</f>
        <v>FAO</v>
      </c>
      <c r="U153" s="25">
        <f>IF(calc[[#This Row],[Method]]="FABLEBrief",INDEX(Method_FABLEBrief[],MATCH("AFOLU",Method_FABLEBrief[Criteria],0),2),IF(calc[[#This Row],[Method]]="Test",INDEX(Method_Test[],MATCH("AFOLU",Method_Test[Criteria],0),2),""))</f>
        <v>0</v>
      </c>
      <c r="V153" s="25">
        <f>IF(calc[[#This Row],[C5Source]]="FAO",SUMIFS(DataGHGFAO[AFOLU_MtCO2e],DataGHGFAO[ISO3],calc[[#This Row],[ISO3]]),IF(calc[[#This Row],[C5Source]]="GHGI",SUMIFS(DataGHGI[MtCO2e],DataGHGI[Sector],"Land-Use Change and Forestry",DataGHGI[ISO3],calc[[#This Row],[ISO3]])+SUMIFS(DataGHGI[MtCO2e],DataGHGI[Sector],"Agriculture",DataGHGI[ISO3],calc[[#This Row],[ISO3]]),""))</f>
        <v>34.403409399999994</v>
      </c>
      <c r="W153" t="str">
        <f>IF(calc[[#This Row],[C5Value]]&lt;&gt;0,IF(calc[[#This Row],[C5Value]]&lt;calc[[#This Row],[C5Threshold]],"No","Yes"),"nd")</f>
        <v>Yes</v>
      </c>
      <c r="X153" s="60" t="str">
        <f>IF(AND(calc[[#This Row],[C1Outcome]]="NO",calc[[#This Row],[C2Outcome]]="NO"),IF(calc[[#This Row],[C3Outcome]]="YES","Profile5","Profile6"),IF(calc[[#This Row],[C3Outcome]]="No","Profile4",IF(calc[[#This Row],[C4Outcome]]="YES",IF(calc[[#This Row],[C5Outcome]]="YES","Profile1","Profile2"),"Profile3")))</f>
        <v>Profile3</v>
      </c>
      <c r="Y153" s="44" t="str">
        <f>IF(OR(calc[[#This Row],[C1Outcome]]="nd",calc[[#This Row],[C3Outcome]]="nd",calc[[#This Row],[C5Outcome]]="nd"),"",calc[[#This Row],[PROFILE_pre]])</f>
        <v>Profile3</v>
      </c>
      <c r="Z153" s="62">
        <f>SUMIFS(DataGHGFAO[LULUCF_MtCO2e],DataGHGFAO[ISO3],calc[[#This Row],[ISO3]])</f>
        <v>3.0972069000000002</v>
      </c>
      <c r="AA153" s="62">
        <f>SUMIFS(DataGHGFAO[Crop_MtCO2e],DataGHGFAO[ISO3],calc[[#This Row],[ISO3]])</f>
        <v>3.9356432000000012</v>
      </c>
      <c r="AB153" s="62">
        <f>SUMIFS(DataGHGFAO[Livestock_MtCO2e],DataGHGFAO[ISO3],calc[[#This Row],[ISO3]])</f>
        <v>27.370559299999996</v>
      </c>
      <c r="AC153" s="62">
        <f>SUMIFS(DataGHGFAO[AFOLU_MtCO2e],DataGHGFAO[ISO3],calc[[#This Row],[ISO3]])</f>
        <v>34.403409399999994</v>
      </c>
    </row>
    <row r="154" spans="1:29">
      <c r="A154" t="s">
        <v>139</v>
      </c>
      <c r="B154" t="s">
        <v>140</v>
      </c>
      <c r="C154" t="str">
        <f>INDEX(SelectionMethod[],MATCH("x",SelectionMethod[Selection],0),2)</f>
        <v>FABLEBrief</v>
      </c>
      <c r="D154" t="str">
        <f>IF(calc[[#This Row],[Method]]="FABLEBrief",INDEX(Method_FABLEBrief[],MATCH("Totalkcal",Method_FABLEBrief[Criteria],0),3),IF(calc[[#This Row],[Method]]="Test",INDEX(Method_Test[],MATCH("Totalkcal",Method_Test[Criteria],0),3),""))</f>
        <v>FAO</v>
      </c>
      <c r="E154">
        <f>IF(calc[[#This Row],[Method]]="FABLEBrief",INDEX(Method_FABLEBrief[],MATCH("Totalkcal",Method_FABLEBrief[Criteria],0),2),IF(calc[[#This Row],[Method]]="Test",INDEX(Method_Test[],MATCH("Totalkcal",Method_Test[Criteria],0),2),""))</f>
        <v>3000</v>
      </c>
      <c r="F154">
        <f>IF(calc[[#This Row],[C1Source]]="FAO",SUMIFS(DataFoodConso[Total Kcal],DataFoodConso[ISO3],calc[[#This Row],[ISO3]]),"")</f>
        <v>3520</v>
      </c>
      <c r="G154" t="str">
        <f>IF(calc[[#This Row],[C1Value]]&gt;0,IF(calc[[#This Row],[C1Value]]&lt;=calc[[#This Row],[C1Threshold]],"No","Yes"),"nd")</f>
        <v>Yes</v>
      </c>
      <c r="H154" t="str">
        <f>IF(calc[[#This Row],[Method]]="FABLEBrief",INDEX(Method_FABLEBrief[],MATCH("RedMeatkcal",Method_FABLEBrief[Criteria],0),3),IF(calc[[#This Row],[Method]]="Test",INDEX(Method_Test[],MATCH("RedMeatkcal",Method_Test[Criteria],0),3),""))</f>
        <v>FAO</v>
      </c>
      <c r="I154">
        <f>IF(calc[[#This Row],[Method]]="FABLEBrief",INDEX(Method_FABLEBrief[],MATCH("RedMeatkcal",Method_FABLEBrief[Criteria],0),2),IF(calc[[#This Row],[Method]]="Test",INDEX(Method_Test[],MATCH("RedMeatkcal",Method_Test[Criteria],0),2),""))</f>
        <v>60</v>
      </c>
      <c r="J154">
        <f>IF(calc[[#This Row],[C2Source]]="FAO",SUMIFS(DataFoodConso[Red Meat],DataFoodConso[ISO3],calc[[#This Row],[ISO3]]),"")</f>
        <v>473</v>
      </c>
      <c r="K154" s="41" t="str">
        <f>IF(AND(calc[[#This Row],[C2Value]]&gt;0,calc[[#This Row],[C2Value]]&lt;=calc[[#This Row],[C2Threshold]]),"No","Yes")</f>
        <v>Yes</v>
      </c>
      <c r="L154" t="str">
        <f>IF(calc[[#This Row],[Method]]="FABLEBrief",INDEX(Method_FABLEBrief[],MATCH("LandRemovalPotential",Method_FABLEBrief[Criteria],0),3),IF(calc[[#This Row],[Method]]="Test",INDEX(Method_Test[],MATCH("LandRemovalPotential",Method_Test[Criteria],0),3),""))</f>
        <v>RoeNoAgri</v>
      </c>
      <c r="M154" s="3">
        <f>IF(calc[[#This Row],[Method]]="FABLEBrief",INDEX(Method_FABLEBrief[],MATCH("LandRemovalPotential",Method_FABLEBrief[Criteria],0),2),IF(calc[[#This Row],[Method]]="Test",INDEX(Method_Test[],MATCH("LandRemovalPotential",Method_Test[Criteria],0),2),""))</f>
        <v>0.19550000000000001</v>
      </c>
      <c r="N154" s="3">
        <f>IF(AND(calc[[#This Row],[C3Source]]="RoeNoAgri",calc[[#This Row],[C4Source]]="FAO"),SUMIFS(DataShLandRemPot[FAOSh_noagri],DataShLandRemPot[ISO3],calc[[#This Row],[ISO3]]),IF(AND(calc[[#This Row],[C3Source]]="RoeAgri",calc[[#This Row],[C4Source]]="FAO"),SUMIFS(DataShLandRemPot[FAOSh_withagri],DataShLandRemPot[ISO3],calc[[#This Row],[ISO3]]),IF(AND(calc[[#This Row],[C3Source]]="RoeNoAgri",calc[[#This Row],[C4Source]]="GHGI"),SUMIFS(DataShLandRemPot[GHGISh_noagri],DataShLandRemPot[ISO3],calc[[#This Row],[ISO3]]),IF(AND(calc[[#This Row],[C3Source]]="RoeAgri",calc[[#This Row],[C4Source]]="GHGI"),SUMIFS(DataShLandRemPot[GHGISh_wagri],DataShLandRemPot[ISO3],calc[[#This Row],[ISO3]]),""))))</f>
        <v>0.56470249799582162</v>
      </c>
      <c r="O154" t="str">
        <f>IF(calc[[#This Row],[C3Value]]&lt;&gt;0,IF(calc[[#This Row],[C3Value]]&gt;=calc[[#This Row],[C3Threshold]],"Yes","No"),"nd")</f>
        <v>Yes</v>
      </c>
      <c r="P154" t="str">
        <f>IF(calc[[#This Row],[Method]]="FABLEBrief",INDEX(Method_FABLEBrief[],MATCH("LULUCFnegative",Method_FABLEBrief[Criteria],0),3),IF(calc[[#This Row],[Method]]="Test",INDEX(Method_Test[],MATCH("LULUCFnegative",Method_Test[Criteria],0),3),""))</f>
        <v>FAO</v>
      </c>
      <c r="Q154" s="25">
        <f>IF(calc[[#This Row],[Method]]="FABLEBrief",INDEX(Method_FABLEBrief[],MATCH("LULUCFnegative",Method_FABLEBrief[Criteria],0),2),IF(calc[[#This Row],[Method]]="Test",INDEX(Method_Test[],MATCH("LULUCFnegative",Method_Test[Criteria],0),2),""))</f>
        <v>0</v>
      </c>
      <c r="R154" s="29">
        <f>IF(calc[[#This Row],[C4Source]]="FAO",SUMIFS(DataGHGFAO[LULUCF_MtCO2e],DataGHGFAO[ISO3],calc[[#This Row],[ISO3]]),IF(calc[[#This Row],[C4Source]]="GHGI",SUMIFS(DataGHGI[MtCO2e],DataGHGI[Sector],"Land-Use Change and Forestry",DataGHGI[ISO3],calc[[#This Row],[ISO3]]),""))</f>
        <v>3.0944199999999998E-2</v>
      </c>
      <c r="S154" t="str">
        <f>IF(calc[[#This Row],[C4Value]]&lt;&gt;0,IF(calc[[#This Row],[C4Value]]&lt;calc[[#This Row],[C4Threshold]],"Yes","No"),"nd")</f>
        <v>No</v>
      </c>
      <c r="T154" t="str">
        <f>IF(calc[[#This Row],[Method]]="FABLEBrief",INDEX(Method_FABLEBrief[],MATCH("AFOLU",Method_FABLEBrief[Criteria],0),3),IF(calc[[#This Row],[Method]]="Test",INDEX(Method_Test[],MATCH("AFOLU",Method_Test[Criteria],0),3),""))</f>
        <v>FAO</v>
      </c>
      <c r="U154" s="25">
        <f>IF(calc[[#This Row],[Method]]="FABLEBrief",INDEX(Method_FABLEBrief[],MATCH("AFOLU",Method_FABLEBrief[Criteria],0),2),IF(calc[[#This Row],[Method]]="Test",INDEX(Method_Test[],MATCH("AFOLU",Method_Test[Criteria],0),2),""))</f>
        <v>0</v>
      </c>
      <c r="V154" s="25">
        <f>IF(calc[[#This Row],[C5Source]]="FAO",SUMIFS(DataGHGFAO[AFOLU_MtCO2e],DataGHGFAO[ISO3],calc[[#This Row],[ISO3]]),IF(calc[[#This Row],[C5Source]]="GHGI",SUMIFS(DataGHGI[MtCO2e],DataGHGI[Sector],"Land-Use Change and Forestry",DataGHGI[ISO3],calc[[#This Row],[ISO3]])+SUMIFS(DataGHGI[MtCO2e],DataGHGI[Sector],"Agriculture",DataGHGI[ISO3],calc[[#This Row],[ISO3]]),""))</f>
        <v>0.44237650000000001</v>
      </c>
      <c r="W154" t="str">
        <f>IF(calc[[#This Row],[C5Value]]&lt;&gt;0,IF(calc[[#This Row],[C5Value]]&lt;calc[[#This Row],[C5Threshold]],"No","Yes"),"nd")</f>
        <v>Yes</v>
      </c>
      <c r="X154" s="60" t="str">
        <f>IF(AND(calc[[#This Row],[C1Outcome]]="NO",calc[[#This Row],[C2Outcome]]="NO"),IF(calc[[#This Row],[C3Outcome]]="YES","Profile5","Profile6"),IF(calc[[#This Row],[C3Outcome]]="No","Profile4",IF(calc[[#This Row],[C4Outcome]]="YES",IF(calc[[#This Row],[C5Outcome]]="YES","Profile1","Profile2"),"Profile3")))</f>
        <v>Profile3</v>
      </c>
      <c r="Y154" s="44" t="str">
        <f>IF(OR(calc[[#This Row],[C1Outcome]]="nd",calc[[#This Row],[C3Outcome]]="nd",calc[[#This Row],[C5Outcome]]="nd"),"",calc[[#This Row],[PROFILE_pre]])</f>
        <v>Profile3</v>
      </c>
      <c r="Z154" s="62">
        <f>SUMIFS(DataGHGFAO[LULUCF_MtCO2e],DataGHGFAO[ISO3],calc[[#This Row],[ISO3]])</f>
        <v>3.0944199999999998E-2</v>
      </c>
      <c r="AA154" s="62">
        <f>SUMIFS(DataGHGFAO[Crop_MtCO2e],DataGHGFAO[ISO3],calc[[#This Row],[ISO3]])</f>
        <v>1.1028900000000008E-2</v>
      </c>
      <c r="AB154" s="62">
        <f>SUMIFS(DataGHGFAO[Livestock_MtCO2e],DataGHGFAO[ISO3],calc[[#This Row],[ISO3]])</f>
        <v>0.40040339999999996</v>
      </c>
      <c r="AC154" s="62">
        <f>SUMIFS(DataGHGFAO[AFOLU_MtCO2e],DataGHGFAO[ISO3],calc[[#This Row],[ISO3]])</f>
        <v>0.44237650000000001</v>
      </c>
    </row>
    <row r="155" spans="1:29">
      <c r="A155" t="s">
        <v>458</v>
      </c>
      <c r="B155" t="s">
        <v>459</v>
      </c>
      <c r="C155" t="str">
        <f>INDEX(SelectionMethod[],MATCH("x",SelectionMethod[Selection],0),2)</f>
        <v>FABLEBrief</v>
      </c>
      <c r="D155" t="str">
        <f>IF(calc[[#This Row],[Method]]="FABLEBrief",INDEX(Method_FABLEBrief[],MATCH("Totalkcal",Method_FABLEBrief[Criteria],0),3),IF(calc[[#This Row],[Method]]="Test",INDEX(Method_Test[],MATCH("Totalkcal",Method_Test[Criteria],0),3),""))</f>
        <v>FAO</v>
      </c>
      <c r="E155">
        <f>IF(calc[[#This Row],[Method]]="FABLEBrief",INDEX(Method_FABLEBrief[],MATCH("Totalkcal",Method_FABLEBrief[Criteria],0),2),IF(calc[[#This Row],[Method]]="Test",INDEX(Method_Test[],MATCH("Totalkcal",Method_Test[Criteria],0),2),""))</f>
        <v>3000</v>
      </c>
      <c r="F155">
        <f>IF(calc[[#This Row],[C1Source]]="FAO",SUMIFS(DataFoodConso[Total Kcal],DataFoodConso[ISO3],calc[[#This Row],[ISO3]]),"")</f>
        <v>0</v>
      </c>
      <c r="G155" t="str">
        <f>IF(calc[[#This Row],[C1Value]]&gt;0,IF(calc[[#This Row],[C1Value]]&lt;=calc[[#This Row],[C1Threshold]],"No","Yes"),"nd")</f>
        <v>nd</v>
      </c>
      <c r="H155" t="str">
        <f>IF(calc[[#This Row],[Method]]="FABLEBrief",INDEX(Method_FABLEBrief[],MATCH("RedMeatkcal",Method_FABLEBrief[Criteria],0),3),IF(calc[[#This Row],[Method]]="Test",INDEX(Method_Test[],MATCH("RedMeatkcal",Method_Test[Criteria],0),3),""))</f>
        <v>FAO</v>
      </c>
      <c r="I155">
        <f>IF(calc[[#This Row],[Method]]="FABLEBrief",INDEX(Method_FABLEBrief[],MATCH("RedMeatkcal",Method_FABLEBrief[Criteria],0),2),IF(calc[[#This Row],[Method]]="Test",INDEX(Method_Test[],MATCH("RedMeatkcal",Method_Test[Criteria],0),2),""))</f>
        <v>60</v>
      </c>
      <c r="J155">
        <f>IF(calc[[#This Row],[C2Source]]="FAO",SUMIFS(DataFoodConso[Red Meat],DataFoodConso[ISO3],calc[[#This Row],[ISO3]]),"")</f>
        <v>0</v>
      </c>
      <c r="K155" s="41" t="str">
        <f>IF(AND(calc[[#This Row],[C2Value]]&gt;0,calc[[#This Row],[C2Value]]&lt;=calc[[#This Row],[C2Threshold]]),"No","Yes")</f>
        <v>Yes</v>
      </c>
      <c r="L155" t="str">
        <f>IF(calc[[#This Row],[Method]]="FABLEBrief",INDEX(Method_FABLEBrief[],MATCH("LandRemovalPotential",Method_FABLEBrief[Criteria],0),3),IF(calc[[#This Row],[Method]]="Test",INDEX(Method_Test[],MATCH("LandRemovalPotential",Method_Test[Criteria],0),3),""))</f>
        <v>RoeNoAgri</v>
      </c>
      <c r="M155" s="3">
        <f>IF(calc[[#This Row],[Method]]="FABLEBrief",INDEX(Method_FABLEBrief[],MATCH("LandRemovalPotential",Method_FABLEBrief[Criteria],0),2),IF(calc[[#This Row],[Method]]="Test",INDEX(Method_Test[],MATCH("LandRemovalPotential",Method_Test[Criteria],0),2),""))</f>
        <v>0.19550000000000001</v>
      </c>
      <c r="N155" s="3">
        <f>IF(AND(calc[[#This Row],[C3Source]]="RoeNoAgri",calc[[#This Row],[C4Source]]="FAO"),SUMIFS(DataShLandRemPot[FAOSh_noagri],DataShLandRemPot[ISO3],calc[[#This Row],[ISO3]]),IF(AND(calc[[#This Row],[C3Source]]="RoeAgri",calc[[#This Row],[C4Source]]="FAO"),SUMIFS(DataShLandRemPot[FAOSh_withagri],DataShLandRemPot[ISO3],calc[[#This Row],[ISO3]]),IF(AND(calc[[#This Row],[C3Source]]="RoeNoAgri",calc[[#This Row],[C4Source]]="GHGI"),SUMIFS(DataShLandRemPot[GHGISh_noagri],DataShLandRemPot[ISO3],calc[[#This Row],[ISO3]]),IF(AND(calc[[#This Row],[C3Source]]="RoeAgri",calc[[#This Row],[C4Source]]="GHGI"),SUMIFS(DataShLandRemPot[GHGISh_wagri],DataShLandRemPot[ISO3],calc[[#This Row],[ISO3]]),""))))</f>
        <v>0</v>
      </c>
      <c r="O155" t="str">
        <f>IF(calc[[#This Row],[C3Value]]&lt;&gt;0,IF(calc[[#This Row],[C3Value]]&gt;=calc[[#This Row],[C3Threshold]],"Yes","No"),"nd")</f>
        <v>nd</v>
      </c>
      <c r="P155" t="str">
        <f>IF(calc[[#This Row],[Method]]="FABLEBrief",INDEX(Method_FABLEBrief[],MATCH("LULUCFnegative",Method_FABLEBrief[Criteria],0),3),IF(calc[[#This Row],[Method]]="Test",INDEX(Method_Test[],MATCH("LULUCFnegative",Method_Test[Criteria],0),3),""))</f>
        <v>FAO</v>
      </c>
      <c r="Q155" s="25">
        <f>IF(calc[[#This Row],[Method]]="FABLEBrief",INDEX(Method_FABLEBrief[],MATCH("LULUCFnegative",Method_FABLEBrief[Criteria],0),2),IF(calc[[#This Row],[Method]]="Test",INDEX(Method_Test[],MATCH("LULUCFnegative",Method_Test[Criteria],0),2),""))</f>
        <v>0</v>
      </c>
      <c r="R155" s="29">
        <f>IF(calc[[#This Row],[C4Source]]="FAO",SUMIFS(DataGHGFAO[LULUCF_MtCO2e],DataGHGFAO[ISO3],calc[[#This Row],[ISO3]]),IF(calc[[#This Row],[C4Source]]="GHGI",SUMIFS(DataGHGI[MtCO2e],DataGHGI[Sector],"Land-Use Change and Forestry",DataGHGI[ISO3],calc[[#This Row],[ISO3]]),""))</f>
        <v>0</v>
      </c>
      <c r="S155" t="str">
        <f>IF(calc[[#This Row],[C4Value]]&lt;&gt;0,IF(calc[[#This Row],[C4Value]]&lt;calc[[#This Row],[C4Threshold]],"Yes","No"),"nd")</f>
        <v>nd</v>
      </c>
      <c r="T155" t="str">
        <f>IF(calc[[#This Row],[Method]]="FABLEBrief",INDEX(Method_FABLEBrief[],MATCH("AFOLU",Method_FABLEBrief[Criteria],0),3),IF(calc[[#This Row],[Method]]="Test",INDEX(Method_Test[],MATCH("AFOLU",Method_Test[Criteria],0),3),""))</f>
        <v>FAO</v>
      </c>
      <c r="U155" s="25">
        <f>IF(calc[[#This Row],[Method]]="FABLEBrief",INDEX(Method_FABLEBrief[],MATCH("AFOLU",Method_FABLEBrief[Criteria],0),2),IF(calc[[#This Row],[Method]]="Test",INDEX(Method_Test[],MATCH("AFOLU",Method_Test[Criteria],0),2),""))</f>
        <v>0</v>
      </c>
      <c r="V155" s="25">
        <f>IF(calc[[#This Row],[C5Source]]="FAO",SUMIFS(DataGHGFAO[AFOLU_MtCO2e],DataGHGFAO[ISO3],calc[[#This Row],[ISO3]]),IF(calc[[#This Row],[C5Source]]="GHGI",SUMIFS(DataGHGI[MtCO2e],DataGHGI[Sector],"Land-Use Change and Forestry",DataGHGI[ISO3],calc[[#This Row],[ISO3]])+SUMIFS(DataGHGI[MtCO2e],DataGHGI[Sector],"Agriculture",DataGHGI[ISO3],calc[[#This Row],[ISO3]]),""))</f>
        <v>0</v>
      </c>
      <c r="W155" t="str">
        <f>IF(calc[[#This Row],[C5Value]]&lt;&gt;0,IF(calc[[#This Row],[C5Value]]&lt;calc[[#This Row],[C5Threshold]],"No","Yes"),"nd")</f>
        <v>nd</v>
      </c>
      <c r="X155" s="60" t="str">
        <f>IF(AND(calc[[#This Row],[C1Outcome]]="NO",calc[[#This Row],[C2Outcome]]="NO"),IF(calc[[#This Row],[C3Outcome]]="YES","Profile5","Profile6"),IF(calc[[#This Row],[C3Outcome]]="No","Profile4",IF(calc[[#This Row],[C4Outcome]]="YES",IF(calc[[#This Row],[C5Outcome]]="YES","Profile1","Profile2"),"Profile3")))</f>
        <v>Profile3</v>
      </c>
      <c r="Y155" s="44" t="str">
        <f>IF(OR(calc[[#This Row],[C1Outcome]]="nd",calc[[#This Row],[C3Outcome]]="nd",calc[[#This Row],[C5Outcome]]="nd"),"",calc[[#This Row],[PROFILE_pre]])</f>
        <v/>
      </c>
      <c r="Z155" s="62">
        <f>SUMIFS(DataGHGFAO[LULUCF_MtCO2e],DataGHGFAO[ISO3],calc[[#This Row],[ISO3]])</f>
        <v>0</v>
      </c>
      <c r="AA155" s="62">
        <f>SUMIFS(DataGHGFAO[Crop_MtCO2e],DataGHGFAO[ISO3],calc[[#This Row],[ISO3]])</f>
        <v>0</v>
      </c>
      <c r="AB155" s="62">
        <f>SUMIFS(DataGHGFAO[Livestock_MtCO2e],DataGHGFAO[ISO3],calc[[#This Row],[ISO3]])</f>
        <v>0</v>
      </c>
      <c r="AC155" s="62">
        <f>SUMIFS(DataGHGFAO[AFOLU_MtCO2e],DataGHGFAO[ISO3],calc[[#This Row],[ISO3]])</f>
        <v>0</v>
      </c>
    </row>
    <row r="156" spans="1:29">
      <c r="A156" t="s">
        <v>201</v>
      </c>
      <c r="B156" t="s">
        <v>202</v>
      </c>
      <c r="C156" t="str">
        <f>INDEX(SelectionMethod[],MATCH("x",SelectionMethod[Selection],0),2)</f>
        <v>FABLEBrief</v>
      </c>
      <c r="D156" t="str">
        <f>IF(calc[[#This Row],[Method]]="FABLEBrief",INDEX(Method_FABLEBrief[],MATCH("Totalkcal",Method_FABLEBrief[Criteria],0),3),IF(calc[[#This Row],[Method]]="Test",INDEX(Method_Test[],MATCH("Totalkcal",Method_Test[Criteria],0),3),""))</f>
        <v>FAO</v>
      </c>
      <c r="E156">
        <f>IF(calc[[#This Row],[Method]]="FABLEBrief",INDEX(Method_FABLEBrief[],MATCH("Totalkcal",Method_FABLEBrief[Criteria],0),2),IF(calc[[#This Row],[Method]]="Test",INDEX(Method_Test[],MATCH("Totalkcal",Method_Test[Criteria],0),2),""))</f>
        <v>3000</v>
      </c>
      <c r="F156">
        <f>IF(calc[[#This Row],[C1Source]]="FAO",SUMIFS(DataFoodConso[Total Kcal],DataFoodConso[ISO3],calc[[#This Row],[ISO3]]),"")</f>
        <v>3365</v>
      </c>
      <c r="G156" t="str">
        <f>IF(calc[[#This Row],[C1Value]]&gt;0,IF(calc[[#This Row],[C1Value]]&lt;=calc[[#This Row],[C1Threshold]],"No","Yes"),"nd")</f>
        <v>Yes</v>
      </c>
      <c r="H156" t="str">
        <f>IF(calc[[#This Row],[Method]]="FABLEBrief",INDEX(Method_FABLEBrief[],MATCH("RedMeatkcal",Method_FABLEBrief[Criteria],0),3),IF(calc[[#This Row],[Method]]="Test",INDEX(Method_Test[],MATCH("RedMeatkcal",Method_Test[Criteria],0),3),""))</f>
        <v>FAO</v>
      </c>
      <c r="I156">
        <f>IF(calc[[#This Row],[Method]]="FABLEBrief",INDEX(Method_FABLEBrief[],MATCH("RedMeatkcal",Method_FABLEBrief[Criteria],0),2),IF(calc[[#This Row],[Method]]="Test",INDEX(Method_Test[],MATCH("RedMeatkcal",Method_Test[Criteria],0),2),""))</f>
        <v>60</v>
      </c>
      <c r="J156">
        <f>IF(calc[[#This Row],[C2Source]]="FAO",SUMIFS(DataFoodConso[Red Meat],DataFoodConso[ISO3],calc[[#This Row],[ISO3]]),"")</f>
        <v>64</v>
      </c>
      <c r="K156" t="str">
        <f>IF(AND(calc[[#This Row],[C2Value]]&gt;0,calc[[#This Row],[C2Value]]&lt;=calc[[#This Row],[C2Threshold]]),"No","Yes")</f>
        <v>Yes</v>
      </c>
      <c r="L156" t="str">
        <f>IF(calc[[#This Row],[Method]]="FABLEBrief",INDEX(Method_FABLEBrief[],MATCH("LandRemovalPotential",Method_FABLEBrief[Criteria],0),3),IF(calc[[#This Row],[Method]]="Test",INDEX(Method_Test[],MATCH("LandRemovalPotential",Method_Test[Criteria],0),3),""))</f>
        <v>RoeNoAgri</v>
      </c>
      <c r="M156" s="3">
        <f>IF(calc[[#This Row],[Method]]="FABLEBrief",INDEX(Method_FABLEBrief[],MATCH("LandRemovalPotential",Method_FABLEBrief[Criteria],0),2),IF(calc[[#This Row],[Method]]="Test",INDEX(Method_Test[],MATCH("LandRemovalPotential",Method_Test[Criteria],0),2),""))</f>
        <v>0.19550000000000001</v>
      </c>
      <c r="N156" s="3">
        <f>IF(AND(calc[[#This Row],[C3Source]]="RoeNoAgri",calc[[#This Row],[C4Source]]="FAO"),SUMIFS(DataShLandRemPot[FAOSh_noagri],DataShLandRemPot[ISO3],calc[[#This Row],[ISO3]]),IF(AND(calc[[#This Row],[C3Source]]="RoeAgri",calc[[#This Row],[C4Source]]="FAO"),SUMIFS(DataShLandRemPot[FAOSh_withagri],DataShLandRemPot[ISO3],calc[[#This Row],[ISO3]]),IF(AND(calc[[#This Row],[C3Source]]="RoeNoAgri",calc[[#This Row],[C4Source]]="GHGI"),SUMIFS(DataShLandRemPot[GHGISh_noagri],DataShLandRemPot[ISO3],calc[[#This Row],[ISO3]]),IF(AND(calc[[#This Row],[C3Source]]="RoeAgri",calc[[#This Row],[C4Source]]="GHGI"),SUMIFS(DataShLandRemPot[GHGISh_wagri],DataShLandRemPot[ISO3],calc[[#This Row],[ISO3]]),""))))</f>
        <v>5.8906346318154668E-2</v>
      </c>
      <c r="O156" t="str">
        <f>IF(calc[[#This Row],[C3Value]]&lt;&gt;0,IF(calc[[#This Row],[C3Value]]&gt;=calc[[#This Row],[C3Threshold]],"Yes","No"),"nd")</f>
        <v>No</v>
      </c>
      <c r="P156" t="str">
        <f>IF(calc[[#This Row],[Method]]="FABLEBrief",INDEX(Method_FABLEBrief[],MATCH("LULUCFnegative",Method_FABLEBrief[Criteria],0),3),IF(calc[[#This Row],[Method]]="Test",INDEX(Method_Test[],MATCH("LULUCFnegative",Method_Test[Criteria],0),3),""))</f>
        <v>FAO</v>
      </c>
      <c r="Q156" s="25">
        <f>IF(calc[[#This Row],[Method]]="FABLEBrief",INDEX(Method_FABLEBrief[],MATCH("LULUCFnegative",Method_FABLEBrief[Criteria],0),2),IF(calc[[#This Row],[Method]]="Test",INDEX(Method_Test[],MATCH("LULUCFnegative",Method_Test[Criteria],0),2),""))</f>
        <v>0</v>
      </c>
      <c r="R156" s="29">
        <f>IF(calc[[#This Row],[C4Source]]="FAO",SUMIFS(DataGHGFAO[LULUCF_MtCO2e],DataGHGFAO[ISO3],calc[[#This Row],[ISO3]]),IF(calc[[#This Row],[C4Source]]="GHGI",SUMIFS(DataGHGI[MtCO2e],DataGHGI[Sector],"Land-Use Change and Forestry",DataGHGI[ISO3],calc[[#This Row],[ISO3]]),""))</f>
        <v>-1.9355623</v>
      </c>
      <c r="S156" t="str">
        <f>IF(calc[[#This Row],[C4Value]]&lt;&gt;0,IF(calc[[#This Row],[C4Value]]&lt;calc[[#This Row],[C4Threshold]],"Yes","No"),"nd")</f>
        <v>Yes</v>
      </c>
      <c r="T156" t="str">
        <f>IF(calc[[#This Row],[Method]]="FABLEBrief",INDEX(Method_FABLEBrief[],MATCH("AFOLU",Method_FABLEBrief[Criteria],0),3),IF(calc[[#This Row],[Method]]="Test",INDEX(Method_Test[],MATCH("AFOLU",Method_Test[Criteria],0),3),""))</f>
        <v>FAO</v>
      </c>
      <c r="U156" s="25">
        <f>IF(calc[[#This Row],[Method]]="FABLEBrief",INDEX(Method_FABLEBrief[],MATCH("AFOLU",Method_FABLEBrief[Criteria],0),2),IF(calc[[#This Row],[Method]]="Test",INDEX(Method_Test[],MATCH("AFOLU",Method_Test[Criteria],0),2),""))</f>
        <v>0</v>
      </c>
      <c r="V156" s="25">
        <f>IF(calc[[#This Row],[C5Source]]="FAO",SUMIFS(DataGHGFAO[AFOLU_MtCO2e],DataGHGFAO[ISO3],calc[[#This Row],[ISO3]]),IF(calc[[#This Row],[C5Source]]="GHGI",SUMIFS(DataGHGI[MtCO2e],DataGHGI[Sector],"Land-Use Change and Forestry",DataGHGI[ISO3],calc[[#This Row],[ISO3]])+SUMIFS(DataGHGI[MtCO2e],DataGHGI[Sector],"Agriculture",DataGHGI[ISO3],calc[[#This Row],[ISO3]]),""))</f>
        <v>13.197153</v>
      </c>
      <c r="W156" t="str">
        <f>IF(calc[[#This Row],[C5Value]]&lt;&gt;0,IF(calc[[#This Row],[C5Value]]&lt;calc[[#This Row],[C5Threshold]],"No","Yes"),"nd")</f>
        <v>Yes</v>
      </c>
      <c r="X156" s="60" t="str">
        <f>IF(AND(calc[[#This Row],[C1Outcome]]="NO",calc[[#This Row],[C2Outcome]]="NO"),IF(calc[[#This Row],[C3Outcome]]="YES","Profile5","Profile6"),IF(calc[[#This Row],[C3Outcome]]="No","Profile4",IF(calc[[#This Row],[C4Outcome]]="YES",IF(calc[[#This Row],[C5Outcome]]="YES","Profile1","Profile2"),"Profile3")))</f>
        <v>Profile4</v>
      </c>
      <c r="Y156" s="44" t="str">
        <f>IF(OR(calc[[#This Row],[C1Outcome]]="nd",calc[[#This Row],[C3Outcome]]="nd",calc[[#This Row],[C5Outcome]]="nd"),"",calc[[#This Row],[PROFILE_pre]])</f>
        <v>Profile4</v>
      </c>
      <c r="Z156" s="62">
        <f>SUMIFS(DataGHGFAO[LULUCF_MtCO2e],DataGHGFAO[ISO3],calc[[#This Row],[ISO3]])</f>
        <v>-1.9355623</v>
      </c>
      <c r="AA156" s="62">
        <f>SUMIFS(DataGHGFAO[Crop_MtCO2e],DataGHGFAO[ISO3],calc[[#This Row],[ISO3]])</f>
        <v>1.696698099999999</v>
      </c>
      <c r="AB156" s="62">
        <f>SUMIFS(DataGHGFAO[Livestock_MtCO2e],DataGHGFAO[ISO3],calc[[#This Row],[ISO3]])</f>
        <v>13.436017100000001</v>
      </c>
      <c r="AC156" s="62">
        <f>SUMIFS(DataGHGFAO[AFOLU_MtCO2e],DataGHGFAO[ISO3],calc[[#This Row],[ISO3]])</f>
        <v>13.197153</v>
      </c>
    </row>
    <row r="157" spans="1:29">
      <c r="A157" t="s">
        <v>207</v>
      </c>
      <c r="B157" t="s">
        <v>208</v>
      </c>
      <c r="C157" t="str">
        <f>INDEX(SelectionMethod[],MATCH("x",SelectionMethod[Selection],0),2)</f>
        <v>FABLEBrief</v>
      </c>
      <c r="D157" t="str">
        <f>IF(calc[[#This Row],[Method]]="FABLEBrief",INDEX(Method_FABLEBrief[],MATCH("Totalkcal",Method_FABLEBrief[Criteria],0),3),IF(calc[[#This Row],[Method]]="Test",INDEX(Method_Test[],MATCH("Totalkcal",Method_Test[Criteria],0),3),""))</f>
        <v>FAO</v>
      </c>
      <c r="E157">
        <f>IF(calc[[#This Row],[Method]]="FABLEBrief",INDEX(Method_FABLEBrief[],MATCH("Totalkcal",Method_FABLEBrief[Criteria],0),2),IF(calc[[#This Row],[Method]]="Test",INDEX(Method_Test[],MATCH("Totalkcal",Method_Test[Criteria],0),2),""))</f>
        <v>3000</v>
      </c>
      <c r="F157">
        <f>IF(calc[[#This Row],[C1Source]]="FAO",SUMIFS(DataFoodConso[Total Kcal],DataFoodConso[ISO3],calc[[#This Row],[ISO3]]),"")</f>
        <v>2130</v>
      </c>
      <c r="G157" t="str">
        <f>IF(calc[[#This Row],[C1Value]]&gt;0,IF(calc[[#This Row],[C1Value]]&lt;=calc[[#This Row],[C1Threshold]],"No","Yes"),"nd")</f>
        <v>No</v>
      </c>
      <c r="H157" t="str">
        <f>IF(calc[[#This Row],[Method]]="FABLEBrief",INDEX(Method_FABLEBrief[],MATCH("RedMeatkcal",Method_FABLEBrief[Criteria],0),3),IF(calc[[#This Row],[Method]]="Test",INDEX(Method_Test[],MATCH("RedMeatkcal",Method_Test[Criteria],0),3),""))</f>
        <v>FAO</v>
      </c>
      <c r="I157">
        <f>IF(calc[[#This Row],[Method]]="FABLEBrief",INDEX(Method_FABLEBrief[],MATCH("RedMeatkcal",Method_FABLEBrief[Criteria],0),2),IF(calc[[#This Row],[Method]]="Test",INDEX(Method_Test[],MATCH("RedMeatkcal",Method_Test[Criteria],0),2),""))</f>
        <v>60</v>
      </c>
      <c r="J157">
        <f>IF(calc[[#This Row],[C2Source]]="FAO",SUMIFS(DataFoodConso[Red Meat],DataFoodConso[ISO3],calc[[#This Row],[ISO3]]),"")</f>
        <v>42</v>
      </c>
      <c r="K157" t="str">
        <f>IF(AND(calc[[#This Row],[C2Value]]&gt;0,calc[[#This Row],[C2Value]]&lt;=calc[[#This Row],[C2Threshold]]),"No","Yes")</f>
        <v>No</v>
      </c>
      <c r="L157" t="str">
        <f>IF(calc[[#This Row],[Method]]="FABLEBrief",INDEX(Method_FABLEBrief[],MATCH("LandRemovalPotential",Method_FABLEBrief[Criteria],0),3),IF(calc[[#This Row],[Method]]="Test",INDEX(Method_Test[],MATCH("LandRemovalPotential",Method_Test[Criteria],0),3),""))</f>
        <v>RoeNoAgri</v>
      </c>
      <c r="M157" s="3">
        <f>IF(calc[[#This Row],[Method]]="FABLEBrief",INDEX(Method_FABLEBrief[],MATCH("LandRemovalPotential",Method_FABLEBrief[Criteria],0),2),IF(calc[[#This Row],[Method]]="Test",INDEX(Method_Test[],MATCH("LandRemovalPotential",Method_Test[Criteria],0),2),""))</f>
        <v>0.19550000000000001</v>
      </c>
      <c r="N157" s="3">
        <f>IF(AND(calc[[#This Row],[C3Source]]="RoeNoAgri",calc[[#This Row],[C4Source]]="FAO"),SUMIFS(DataShLandRemPot[FAOSh_noagri],DataShLandRemPot[ISO3],calc[[#This Row],[ISO3]]),IF(AND(calc[[#This Row],[C3Source]]="RoeAgri",calc[[#This Row],[C4Source]]="FAO"),SUMIFS(DataShLandRemPot[FAOSh_withagri],DataShLandRemPot[ISO3],calc[[#This Row],[ISO3]]),IF(AND(calc[[#This Row],[C3Source]]="RoeNoAgri",calc[[#This Row],[C4Source]]="GHGI"),SUMIFS(DataShLandRemPot[GHGISh_noagri],DataShLandRemPot[ISO3],calc[[#This Row],[ISO3]]),IF(AND(calc[[#This Row],[C3Source]]="RoeAgri",calc[[#This Row],[C4Source]]="GHGI"),SUMIFS(DataShLandRemPot[GHGISh_wagri],DataShLandRemPot[ISO3],calc[[#This Row],[ISO3]]),""))))</f>
        <v>3.5945048741725012</v>
      </c>
      <c r="O157" t="str">
        <f>IF(calc[[#This Row],[C3Value]]&lt;&gt;0,IF(calc[[#This Row],[C3Value]]&gt;=calc[[#This Row],[C3Threshold]],"Yes","No"),"nd")</f>
        <v>Yes</v>
      </c>
      <c r="P157" t="str">
        <f>IF(calc[[#This Row],[Method]]="FABLEBrief",INDEX(Method_FABLEBrief[],MATCH("LULUCFnegative",Method_FABLEBrief[Criteria],0),3),IF(calc[[#This Row],[Method]]="Test",INDEX(Method_Test[],MATCH("LULUCFnegative",Method_Test[Criteria],0),3),""))</f>
        <v>FAO</v>
      </c>
      <c r="Q157" s="25">
        <f>IF(calc[[#This Row],[Method]]="FABLEBrief",INDEX(Method_FABLEBrief[],MATCH("LULUCFnegative",Method_FABLEBrief[Criteria],0),2),IF(calc[[#This Row],[Method]]="Test",INDEX(Method_Test[],MATCH("LULUCFnegative",Method_Test[Criteria],0),2),""))</f>
        <v>0</v>
      </c>
      <c r="R157" s="29">
        <f>IF(calc[[#This Row],[C4Source]]="FAO",SUMIFS(DataGHGFAO[LULUCF_MtCO2e],DataGHGFAO[ISO3],calc[[#This Row],[ISO3]]),IF(calc[[#This Row],[C4Source]]="GHGI",SUMIFS(DataGHGI[MtCO2e],DataGHGI[Sector],"Land-Use Change and Forestry",DataGHGI[ISO3],calc[[#This Row],[ISO3]]),""))</f>
        <v>71.337923799999999</v>
      </c>
      <c r="S157" t="str">
        <f>IF(calc[[#This Row],[C4Value]]&lt;&gt;0,IF(calc[[#This Row],[C4Value]]&lt;calc[[#This Row],[C4Threshold]],"Yes","No"),"nd")</f>
        <v>No</v>
      </c>
      <c r="T157" t="str">
        <f>IF(calc[[#This Row],[Method]]="FABLEBrief",INDEX(Method_FABLEBrief[],MATCH("AFOLU",Method_FABLEBrief[Criteria],0),3),IF(calc[[#This Row],[Method]]="Test",INDEX(Method_Test[],MATCH("AFOLU",Method_Test[Criteria],0),3),""))</f>
        <v>FAO</v>
      </c>
      <c r="U157" s="25">
        <f>IF(calc[[#This Row],[Method]]="FABLEBrief",INDEX(Method_FABLEBrief[],MATCH("AFOLU",Method_FABLEBrief[Criteria],0),2),IF(calc[[#This Row],[Method]]="Test",INDEX(Method_Test[],MATCH("AFOLU",Method_Test[Criteria],0),2),""))</f>
        <v>0</v>
      </c>
      <c r="V157" s="25">
        <f>IF(calc[[#This Row],[C5Source]]="FAO",SUMIFS(DataGHGFAO[AFOLU_MtCO2e],DataGHGFAO[ISO3],calc[[#This Row],[ISO3]]),IF(calc[[#This Row],[C5Source]]="GHGI",SUMIFS(DataGHGI[MtCO2e],DataGHGI[Sector],"Land-Use Change and Forestry",DataGHGI[ISO3],calc[[#This Row],[ISO3]])+SUMIFS(DataGHGI[MtCO2e],DataGHGI[Sector],"Agriculture",DataGHGI[ISO3],calc[[#This Row],[ISO3]]),""))</f>
        <v>90.196173000000002</v>
      </c>
      <c r="W157" t="str">
        <f>IF(calc[[#This Row],[C5Value]]&lt;&gt;0,IF(calc[[#This Row],[C5Value]]&lt;calc[[#This Row],[C5Threshold]],"No","Yes"),"nd")</f>
        <v>Yes</v>
      </c>
      <c r="X157" s="60" t="str">
        <f>IF(AND(calc[[#This Row],[C1Outcome]]="NO",calc[[#This Row],[C2Outcome]]="NO"),IF(calc[[#This Row],[C3Outcome]]="YES","Profile5","Profile6"),IF(calc[[#This Row],[C3Outcome]]="No","Profile4",IF(calc[[#This Row],[C4Outcome]]="YES",IF(calc[[#This Row],[C5Outcome]]="YES","Profile1","Profile2"),"Profile3")))</f>
        <v>Profile5</v>
      </c>
      <c r="Y157" s="44" t="str">
        <f>IF(OR(calc[[#This Row],[C1Outcome]]="nd",calc[[#This Row],[C3Outcome]]="nd",calc[[#This Row],[C5Outcome]]="nd"),"",calc[[#This Row],[PROFILE_pre]])</f>
        <v>Profile5</v>
      </c>
      <c r="Z157" s="62">
        <f>SUMIFS(DataGHGFAO[LULUCF_MtCO2e],DataGHGFAO[ISO3],calc[[#This Row],[ISO3]])</f>
        <v>71.337923799999999</v>
      </c>
      <c r="AA157" s="62">
        <f>SUMIFS(DataGHGFAO[Crop_MtCO2e],DataGHGFAO[ISO3],calc[[#This Row],[ISO3]])</f>
        <v>14.3333265</v>
      </c>
      <c r="AB157" s="62">
        <f>SUMIFS(DataGHGFAO[Livestock_MtCO2e],DataGHGFAO[ISO3],calc[[#This Row],[ISO3]])</f>
        <v>4.5249226999999994</v>
      </c>
      <c r="AC157" s="62">
        <f>SUMIFS(DataGHGFAO[AFOLU_MtCO2e],DataGHGFAO[ISO3],calc[[#This Row],[ISO3]])</f>
        <v>90.196173000000002</v>
      </c>
    </row>
    <row r="158" spans="1:29">
      <c r="A158" t="s">
        <v>291</v>
      </c>
      <c r="B158" t="s">
        <v>292</v>
      </c>
      <c r="C158" t="str">
        <f>INDEX(SelectionMethod[],MATCH("x",SelectionMethod[Selection],0),2)</f>
        <v>FABLEBrief</v>
      </c>
      <c r="D158" t="str">
        <f>IF(calc[[#This Row],[Method]]="FABLEBrief",INDEX(Method_FABLEBrief[],MATCH("Totalkcal",Method_FABLEBrief[Criteria],0),3),IF(calc[[#This Row],[Method]]="Test",INDEX(Method_Test[],MATCH("Totalkcal",Method_Test[Criteria],0),3),""))</f>
        <v>FAO</v>
      </c>
      <c r="E158">
        <f>IF(calc[[#This Row],[Method]]="FABLEBrief",INDEX(Method_FABLEBrief[],MATCH("Totalkcal",Method_FABLEBrief[Criteria],0),2),IF(calc[[#This Row],[Method]]="Test",INDEX(Method_Test[],MATCH("Totalkcal",Method_Test[Criteria],0),2),""))</f>
        <v>3000</v>
      </c>
      <c r="F158">
        <f>IF(calc[[#This Row],[C1Source]]="FAO",SUMIFS(DataFoodConso[Total Kcal],DataFoodConso[ISO3],calc[[#This Row],[ISO3]]),"")</f>
        <v>2847</v>
      </c>
      <c r="G158" t="str">
        <f>IF(calc[[#This Row],[C1Value]]&gt;0,IF(calc[[#This Row],[C1Value]]&lt;=calc[[#This Row],[C1Threshold]],"No","Yes"),"nd")</f>
        <v>No</v>
      </c>
      <c r="H158" t="str">
        <f>IF(calc[[#This Row],[Method]]="FABLEBrief",INDEX(Method_FABLEBrief[],MATCH("RedMeatkcal",Method_FABLEBrief[Criteria],0),3),IF(calc[[#This Row],[Method]]="Test",INDEX(Method_Test[],MATCH("RedMeatkcal",Method_Test[Criteria],0),3),""))</f>
        <v>FAO</v>
      </c>
      <c r="I158">
        <f>IF(calc[[#This Row],[Method]]="FABLEBrief",INDEX(Method_FABLEBrief[],MATCH("RedMeatkcal",Method_FABLEBrief[Criteria],0),2),IF(calc[[#This Row],[Method]]="Test",INDEX(Method_Test[],MATCH("RedMeatkcal",Method_Test[Criteria],0),2),""))</f>
        <v>60</v>
      </c>
      <c r="J158">
        <f>IF(calc[[#This Row],[C2Source]]="FAO",SUMIFS(DataFoodConso[Red Meat],DataFoodConso[ISO3],calc[[#This Row],[ISO3]]),"")</f>
        <v>244</v>
      </c>
      <c r="K158" s="41" t="str">
        <f>IF(AND(calc[[#This Row],[C2Value]]&gt;0,calc[[#This Row],[C2Value]]&lt;=calc[[#This Row],[C2Threshold]]),"No","Yes")</f>
        <v>Yes</v>
      </c>
      <c r="L158" t="str">
        <f>IF(calc[[#This Row],[Method]]="FABLEBrief",INDEX(Method_FABLEBrief[],MATCH("LandRemovalPotential",Method_FABLEBrief[Criteria],0),3),IF(calc[[#This Row],[Method]]="Test",INDEX(Method_Test[],MATCH("LandRemovalPotential",Method_Test[Criteria],0),3),""))</f>
        <v>RoeNoAgri</v>
      </c>
      <c r="M158" s="3">
        <f>IF(calc[[#This Row],[Method]]="FABLEBrief",INDEX(Method_FABLEBrief[],MATCH("LandRemovalPotential",Method_FABLEBrief[Criteria],0),2),IF(calc[[#This Row],[Method]]="Test",INDEX(Method_Test[],MATCH("LandRemovalPotential",Method_Test[Criteria],0),2),""))</f>
        <v>0.19550000000000001</v>
      </c>
      <c r="N158" s="3">
        <f>IF(AND(calc[[#This Row],[C3Source]]="RoeNoAgri",calc[[#This Row],[C4Source]]="FAO"),SUMIFS(DataShLandRemPot[FAOSh_noagri],DataShLandRemPot[ISO3],calc[[#This Row],[ISO3]]),IF(AND(calc[[#This Row],[C3Source]]="RoeAgri",calc[[#This Row],[C4Source]]="FAO"),SUMIFS(DataShLandRemPot[FAOSh_withagri],DataShLandRemPot[ISO3],calc[[#This Row],[ISO3]]),IF(AND(calc[[#This Row],[C3Source]]="RoeNoAgri",calc[[#This Row],[C4Source]]="GHGI"),SUMIFS(DataShLandRemPot[GHGISh_noagri],DataShLandRemPot[ISO3],calc[[#This Row],[ISO3]]),IF(AND(calc[[#This Row],[C3Source]]="RoeAgri",calc[[#This Row],[C4Source]]="GHGI"),SUMIFS(DataShLandRemPot[GHGISh_wagri],DataShLandRemPot[ISO3],calc[[#This Row],[ISO3]]),""))))</f>
        <v>1.2372710620601712</v>
      </c>
      <c r="O158" t="str">
        <f>IF(calc[[#This Row],[C3Value]]&lt;&gt;0,IF(calc[[#This Row],[C3Value]]&gt;=calc[[#This Row],[C3Threshold]],"Yes","No"),"nd")</f>
        <v>Yes</v>
      </c>
      <c r="P158" t="str">
        <f>IF(calc[[#This Row],[Method]]="FABLEBrief",INDEX(Method_FABLEBrief[],MATCH("LULUCFnegative",Method_FABLEBrief[Criteria],0),3),IF(calc[[#This Row],[Method]]="Test",INDEX(Method_Test[],MATCH("LULUCFnegative",Method_Test[Criteria],0),3),""))</f>
        <v>FAO</v>
      </c>
      <c r="Q158" s="25">
        <f>IF(calc[[#This Row],[Method]]="FABLEBrief",INDEX(Method_FABLEBrief[],MATCH("LULUCFnegative",Method_FABLEBrief[Criteria],0),2),IF(calc[[#This Row],[Method]]="Test",INDEX(Method_Test[],MATCH("LULUCFnegative",Method_Test[Criteria],0),2),""))</f>
        <v>0</v>
      </c>
      <c r="R158" s="29">
        <f>IF(calc[[#This Row],[C4Source]]="FAO",SUMIFS(DataGHGFAO[LULUCF_MtCO2e],DataGHGFAO[ISO3],calc[[#This Row],[ISO3]]),IF(calc[[#This Row],[C4Source]]="GHGI",SUMIFS(DataGHGI[MtCO2e],DataGHGI[Sector],"Land-Use Change and Forestry",DataGHGI[ISO3],calc[[#This Row],[ISO3]]),""))</f>
        <v>109.7835925</v>
      </c>
      <c r="S158" t="str">
        <f>IF(calc[[#This Row],[C4Value]]&lt;&gt;0,IF(calc[[#This Row],[C4Value]]&lt;calc[[#This Row],[C4Threshold]],"Yes","No"),"nd")</f>
        <v>No</v>
      </c>
      <c r="T158" t="str">
        <f>IF(calc[[#This Row],[Method]]="FABLEBrief",INDEX(Method_FABLEBrief[],MATCH("AFOLU",Method_FABLEBrief[Criteria],0),3),IF(calc[[#This Row],[Method]]="Test",INDEX(Method_Test[],MATCH("AFOLU",Method_Test[Criteria],0),3),""))</f>
        <v>FAO</v>
      </c>
      <c r="U158" s="25">
        <f>IF(calc[[#This Row],[Method]]="FABLEBrief",INDEX(Method_FABLEBrief[],MATCH("AFOLU",Method_FABLEBrief[Criteria],0),2),IF(calc[[#This Row],[Method]]="Test",INDEX(Method_Test[],MATCH("AFOLU",Method_Test[Criteria],0),2),""))</f>
        <v>0</v>
      </c>
      <c r="V158" s="25">
        <f>IF(calc[[#This Row],[C5Source]]="FAO",SUMIFS(DataGHGFAO[AFOLU_MtCO2e],DataGHGFAO[ISO3],calc[[#This Row],[ISO3]]),IF(calc[[#This Row],[C5Source]]="GHGI",SUMIFS(DataGHGI[MtCO2e],DataGHGI[Sector],"Land-Use Change and Forestry",DataGHGI[ISO3],calc[[#This Row],[ISO3]])+SUMIFS(DataGHGI[MtCO2e],DataGHGI[Sector],"Agriculture",DataGHGI[ISO3],calc[[#This Row],[ISO3]]),""))</f>
        <v>202.07102350000002</v>
      </c>
      <c r="W158" t="str">
        <f>IF(calc[[#This Row],[C5Value]]&lt;&gt;0,IF(calc[[#This Row],[C5Value]]&lt;calc[[#This Row],[C5Threshold]],"No","Yes"),"nd")</f>
        <v>Yes</v>
      </c>
      <c r="X158" s="60" t="str">
        <f>IF(AND(calc[[#This Row],[C1Outcome]]="NO",calc[[#This Row],[C2Outcome]]="NO"),IF(calc[[#This Row],[C3Outcome]]="YES","Profile5","Profile6"),IF(calc[[#This Row],[C3Outcome]]="No","Profile4",IF(calc[[#This Row],[C4Outcome]]="YES",IF(calc[[#This Row],[C5Outcome]]="YES","Profile1","Profile2"),"Profile3")))</f>
        <v>Profile3</v>
      </c>
      <c r="Y158" s="44" t="str">
        <f>IF(OR(calc[[#This Row],[C1Outcome]]="nd",calc[[#This Row],[C3Outcome]]="nd",calc[[#This Row],[C5Outcome]]="nd"),"",calc[[#This Row],[PROFILE_pre]])</f>
        <v>Profile3</v>
      </c>
      <c r="Z158" s="62">
        <f>SUMIFS(DataGHGFAO[LULUCF_MtCO2e],DataGHGFAO[ISO3],calc[[#This Row],[ISO3]])</f>
        <v>109.7835925</v>
      </c>
      <c r="AA158" s="62">
        <f>SUMIFS(DataGHGFAO[Crop_MtCO2e],DataGHGFAO[ISO3],calc[[#This Row],[ISO3]])</f>
        <v>36.502481500000009</v>
      </c>
      <c r="AB158" s="62">
        <f>SUMIFS(DataGHGFAO[Livestock_MtCO2e],DataGHGFAO[ISO3],calc[[#This Row],[ISO3]])</f>
        <v>55.784949599999997</v>
      </c>
      <c r="AC158" s="62">
        <f>SUMIFS(DataGHGFAO[AFOLU_MtCO2e],DataGHGFAO[ISO3],calc[[#This Row],[ISO3]])</f>
        <v>202.07102350000002</v>
      </c>
    </row>
    <row r="159" spans="1:29">
      <c r="A159" t="s">
        <v>249</v>
      </c>
      <c r="B159" t="s">
        <v>250</v>
      </c>
      <c r="C159" t="str">
        <f>INDEX(SelectionMethod[],MATCH("x",SelectionMethod[Selection],0),2)</f>
        <v>FABLEBrief</v>
      </c>
      <c r="D159" t="str">
        <f>IF(calc[[#This Row],[Method]]="FABLEBrief",INDEX(Method_FABLEBrief[],MATCH("Totalkcal",Method_FABLEBrief[Criteria],0),3),IF(calc[[#This Row],[Method]]="Test",INDEX(Method_Test[],MATCH("Totalkcal",Method_Test[Criteria],0),3),""))</f>
        <v>FAO</v>
      </c>
      <c r="E159">
        <f>IF(calc[[#This Row],[Method]]="FABLEBrief",INDEX(Method_FABLEBrief[],MATCH("Totalkcal",Method_FABLEBrief[Criteria],0),2),IF(calc[[#This Row],[Method]]="Test",INDEX(Method_Test[],MATCH("Totalkcal",Method_Test[Criteria],0),2),""))</f>
        <v>3000</v>
      </c>
      <c r="F159">
        <f>IF(calc[[#This Row],[C1Source]]="FAO",SUMIFS(DataFoodConso[Total Kcal],DataFoodConso[ISO3],calc[[#This Row],[ISO3]]),"")</f>
        <v>2474</v>
      </c>
      <c r="G159" t="str">
        <f>IF(calc[[#This Row],[C1Value]]&gt;0,IF(calc[[#This Row],[C1Value]]&lt;=calc[[#This Row],[C1Threshold]],"No","Yes"),"nd")</f>
        <v>No</v>
      </c>
      <c r="H159" t="str">
        <f>IF(calc[[#This Row],[Method]]="FABLEBrief",INDEX(Method_FABLEBrief[],MATCH("RedMeatkcal",Method_FABLEBrief[Criteria],0),3),IF(calc[[#This Row],[Method]]="Test",INDEX(Method_Test[],MATCH("RedMeatkcal",Method_Test[Criteria],0),3),""))</f>
        <v>FAO</v>
      </c>
      <c r="I159">
        <f>IF(calc[[#This Row],[Method]]="FABLEBrief",INDEX(Method_FABLEBrief[],MATCH("RedMeatkcal",Method_FABLEBrief[Criteria],0),2),IF(calc[[#This Row],[Method]]="Test",INDEX(Method_Test[],MATCH("RedMeatkcal",Method_Test[Criteria],0),2),""))</f>
        <v>60</v>
      </c>
      <c r="J159">
        <f>IF(calc[[#This Row],[C2Source]]="FAO",SUMIFS(DataFoodConso[Red Meat],DataFoodConso[ISO3],calc[[#This Row],[ISO3]]),"")</f>
        <v>77</v>
      </c>
      <c r="K159" t="str">
        <f>IF(AND(calc[[#This Row],[C2Value]]&gt;0,calc[[#This Row],[C2Value]]&lt;=calc[[#This Row],[C2Threshold]]),"No","Yes")</f>
        <v>Yes</v>
      </c>
      <c r="L159" t="str">
        <f>IF(calc[[#This Row],[Method]]="FABLEBrief",INDEX(Method_FABLEBrief[],MATCH("LandRemovalPotential",Method_FABLEBrief[Criteria],0),3),IF(calc[[#This Row],[Method]]="Test",INDEX(Method_Test[],MATCH("LandRemovalPotential",Method_Test[Criteria],0),3),""))</f>
        <v>RoeNoAgri</v>
      </c>
      <c r="M159" s="3">
        <f>IF(calc[[#This Row],[Method]]="FABLEBrief",INDEX(Method_FABLEBrief[],MATCH("LandRemovalPotential",Method_FABLEBrief[Criteria],0),2),IF(calc[[#This Row],[Method]]="Test",INDEX(Method_Test[],MATCH("LandRemovalPotential",Method_Test[Criteria],0),2),""))</f>
        <v>0.19550000000000001</v>
      </c>
      <c r="N159" s="3">
        <f>IF(AND(calc[[#This Row],[C3Source]]="RoeNoAgri",calc[[#This Row],[C4Source]]="FAO"),SUMIFS(DataShLandRemPot[FAOSh_noagri],DataShLandRemPot[ISO3],calc[[#This Row],[ISO3]]),IF(AND(calc[[#This Row],[C3Source]]="RoeAgri",calc[[#This Row],[C4Source]]="FAO"),SUMIFS(DataShLandRemPot[FAOSh_withagri],DataShLandRemPot[ISO3],calc[[#This Row],[ISO3]]),IF(AND(calc[[#This Row],[C3Source]]="RoeNoAgri",calc[[#This Row],[C4Source]]="GHGI"),SUMIFS(DataShLandRemPot[GHGISh_noagri],DataShLandRemPot[ISO3],calc[[#This Row],[ISO3]]),IF(AND(calc[[#This Row],[C3Source]]="RoeAgri",calc[[#This Row],[C4Source]]="GHGI"),SUMIFS(DataShLandRemPot[GHGISh_wagri],DataShLandRemPot[ISO3],calc[[#This Row],[ISO3]]),""))))</f>
        <v>0.66119822526876504</v>
      </c>
      <c r="O159" t="str">
        <f>IF(calc[[#This Row],[C3Value]]&lt;&gt;0,IF(calc[[#This Row],[C3Value]]&gt;=calc[[#This Row],[C3Threshold]],"Yes","No"),"nd")</f>
        <v>Yes</v>
      </c>
      <c r="P159" t="str">
        <f>IF(calc[[#This Row],[Method]]="FABLEBrief",INDEX(Method_FABLEBrief[],MATCH("LULUCFnegative",Method_FABLEBrief[Criteria],0),3),IF(calc[[#This Row],[Method]]="Test",INDEX(Method_Test[],MATCH("LULUCFnegative",Method_Test[Criteria],0),3),""))</f>
        <v>FAO</v>
      </c>
      <c r="Q159" s="25">
        <f>IF(calc[[#This Row],[Method]]="FABLEBrief",INDEX(Method_FABLEBrief[],MATCH("LULUCFnegative",Method_FABLEBrief[Criteria],0),2),IF(calc[[#This Row],[Method]]="Test",INDEX(Method_Test[],MATCH("LULUCFnegative",Method_Test[Criteria],0),2),""))</f>
        <v>0</v>
      </c>
      <c r="R159" s="29">
        <f>IF(calc[[#This Row],[C4Source]]="FAO",SUMIFS(DataGHGFAO[LULUCF_MtCO2e],DataGHGFAO[ISO3],calc[[#This Row],[ISO3]]),IF(calc[[#This Row],[C4Source]]="GHGI",SUMIFS(DataGHGI[MtCO2e],DataGHGI[Sector],"Land-Use Change and Forestry",DataGHGI[ISO3],calc[[#This Row],[ISO3]]),""))</f>
        <v>10.564754800000001</v>
      </c>
      <c r="S159" t="str">
        <f>IF(calc[[#This Row],[C4Value]]&lt;&gt;0,IF(calc[[#This Row],[C4Value]]&lt;calc[[#This Row],[C4Threshold]],"Yes","No"),"nd")</f>
        <v>No</v>
      </c>
      <c r="T159" t="str">
        <f>IF(calc[[#This Row],[Method]]="FABLEBrief",INDEX(Method_FABLEBrief[],MATCH("AFOLU",Method_FABLEBrief[Criteria],0),3),IF(calc[[#This Row],[Method]]="Test",INDEX(Method_Test[],MATCH("AFOLU",Method_Test[Criteria],0),3),""))</f>
        <v>FAO</v>
      </c>
      <c r="U159" s="25">
        <f>IF(calc[[#This Row],[Method]]="FABLEBrief",INDEX(Method_FABLEBrief[],MATCH("AFOLU",Method_FABLEBrief[Criteria],0),2),IF(calc[[#This Row],[Method]]="Test",INDEX(Method_Test[],MATCH("AFOLU",Method_Test[Criteria],0),2),""))</f>
        <v>0</v>
      </c>
      <c r="V159" s="25">
        <f>IF(calc[[#This Row],[C5Source]]="FAO",SUMIFS(DataGHGFAO[AFOLU_MtCO2e],DataGHGFAO[ISO3],calc[[#This Row],[ISO3]]),IF(calc[[#This Row],[C5Source]]="GHGI",SUMIFS(DataGHGI[MtCO2e],DataGHGI[Sector],"Land-Use Change and Forestry",DataGHGI[ISO3],calc[[#This Row],[ISO3]])+SUMIFS(DataGHGI[MtCO2e],DataGHGI[Sector],"Agriculture",DataGHGI[ISO3],calc[[#This Row],[ISO3]]),""))</f>
        <v>16.163513000000002</v>
      </c>
      <c r="W159" t="str">
        <f>IF(calc[[#This Row],[C5Value]]&lt;&gt;0,IF(calc[[#This Row],[C5Value]]&lt;calc[[#This Row],[C5Threshold]],"No","Yes"),"nd")</f>
        <v>Yes</v>
      </c>
      <c r="X159" s="60" t="str">
        <f>IF(AND(calc[[#This Row],[C1Outcome]]="NO",calc[[#This Row],[C2Outcome]]="NO"),IF(calc[[#This Row],[C3Outcome]]="YES","Profile5","Profile6"),IF(calc[[#This Row],[C3Outcome]]="No","Profile4",IF(calc[[#This Row],[C4Outcome]]="YES",IF(calc[[#This Row],[C5Outcome]]="YES","Profile1","Profile2"),"Profile3")))</f>
        <v>Profile3</v>
      </c>
      <c r="Y159" s="44" t="str">
        <f>IF(OR(calc[[#This Row],[C1Outcome]]="nd",calc[[#This Row],[C3Outcome]]="nd",calc[[#This Row],[C5Outcome]]="nd"),"",calc[[#This Row],[PROFILE_pre]])</f>
        <v>Profile3</v>
      </c>
      <c r="Z159" s="62">
        <f>SUMIFS(DataGHGFAO[LULUCF_MtCO2e],DataGHGFAO[ISO3],calc[[#This Row],[ISO3]])</f>
        <v>10.564754800000001</v>
      </c>
      <c r="AA159" s="62">
        <f>SUMIFS(DataGHGFAO[Crop_MtCO2e],DataGHGFAO[ISO3],calc[[#This Row],[ISO3]])</f>
        <v>0.70827590000000029</v>
      </c>
      <c r="AB159" s="62">
        <f>SUMIFS(DataGHGFAO[Livestock_MtCO2e],DataGHGFAO[ISO3],calc[[#This Row],[ISO3]])</f>
        <v>4.8904822999999995</v>
      </c>
      <c r="AC159" s="62">
        <f>SUMIFS(DataGHGFAO[AFOLU_MtCO2e],DataGHGFAO[ISO3],calc[[#This Row],[ISO3]])</f>
        <v>16.163513000000002</v>
      </c>
    </row>
    <row r="160" spans="1:29">
      <c r="A160" t="s">
        <v>71</v>
      </c>
      <c r="B160" t="s">
        <v>72</v>
      </c>
      <c r="C160" t="str">
        <f>INDEX(SelectionMethod[],MATCH("x",SelectionMethod[Selection],0),2)</f>
        <v>FABLEBrief</v>
      </c>
      <c r="D160" t="str">
        <f>IF(calc[[#This Row],[Method]]="FABLEBrief",INDEX(Method_FABLEBrief[],MATCH("Totalkcal",Method_FABLEBrief[Criteria],0),3),IF(calc[[#This Row],[Method]]="Test",INDEX(Method_Test[],MATCH("Totalkcal",Method_Test[Criteria],0),3),""))</f>
        <v>FAO</v>
      </c>
      <c r="E160">
        <f>IF(calc[[#This Row],[Method]]="FABLEBrief",INDEX(Method_FABLEBrief[],MATCH("Totalkcal",Method_FABLEBrief[Criteria],0),2),IF(calc[[#This Row],[Method]]="Test",INDEX(Method_Test[],MATCH("Totalkcal",Method_Test[Criteria],0),2),""))</f>
        <v>3000</v>
      </c>
      <c r="F160">
        <f>IF(calc[[#This Row],[C1Source]]="FAO",SUMIFS(DataFoodConso[Total Kcal],DataFoodConso[ISO3],calc[[#This Row],[ISO3]]),"")</f>
        <v>0</v>
      </c>
      <c r="G160" t="str">
        <f>IF(calc[[#This Row],[C1Value]]&gt;0,IF(calc[[#This Row],[C1Value]]&lt;=calc[[#This Row],[C1Threshold]],"No","Yes"),"nd")</f>
        <v>nd</v>
      </c>
      <c r="H160" t="str">
        <f>IF(calc[[#This Row],[Method]]="FABLEBrief",INDEX(Method_FABLEBrief[],MATCH("RedMeatkcal",Method_FABLEBrief[Criteria],0),3),IF(calc[[#This Row],[Method]]="Test",INDEX(Method_Test[],MATCH("RedMeatkcal",Method_Test[Criteria],0),3),""))</f>
        <v>FAO</v>
      </c>
      <c r="I160">
        <f>IF(calc[[#This Row],[Method]]="FABLEBrief",INDEX(Method_FABLEBrief[],MATCH("RedMeatkcal",Method_FABLEBrief[Criteria],0),2),IF(calc[[#This Row],[Method]]="Test",INDEX(Method_Test[],MATCH("RedMeatkcal",Method_Test[Criteria],0),2),""))</f>
        <v>60</v>
      </c>
      <c r="J160">
        <f>IF(calc[[#This Row],[C2Source]]="FAO",SUMIFS(DataFoodConso[Red Meat],DataFoodConso[ISO3],calc[[#This Row],[ISO3]]),"")</f>
        <v>0</v>
      </c>
      <c r="K160" s="41" t="str">
        <f>IF(AND(calc[[#This Row],[C2Value]]&gt;0,calc[[#This Row],[C2Value]]&lt;=calc[[#This Row],[C2Threshold]]),"No","Yes")</f>
        <v>Yes</v>
      </c>
      <c r="L160" t="str">
        <f>IF(calc[[#This Row],[Method]]="FABLEBrief",INDEX(Method_FABLEBrief[],MATCH("LandRemovalPotential",Method_FABLEBrief[Criteria],0),3),IF(calc[[#This Row],[Method]]="Test",INDEX(Method_Test[],MATCH("LandRemovalPotential",Method_Test[Criteria],0),3),""))</f>
        <v>RoeNoAgri</v>
      </c>
      <c r="M160" s="3">
        <f>IF(calc[[#This Row],[Method]]="FABLEBrief",INDEX(Method_FABLEBrief[],MATCH("LandRemovalPotential",Method_FABLEBrief[Criteria],0),2),IF(calc[[#This Row],[Method]]="Test",INDEX(Method_Test[],MATCH("LandRemovalPotential",Method_Test[Criteria],0),2),""))</f>
        <v>0.19550000000000001</v>
      </c>
      <c r="N160" s="3">
        <f>IF(AND(calc[[#This Row],[C3Source]]="RoeNoAgri",calc[[#This Row],[C4Source]]="FAO"),SUMIFS(DataShLandRemPot[FAOSh_noagri],DataShLandRemPot[ISO3],calc[[#This Row],[ISO3]]),IF(AND(calc[[#This Row],[C3Source]]="RoeAgri",calc[[#This Row],[C4Source]]="FAO"),SUMIFS(DataShLandRemPot[FAOSh_withagri],DataShLandRemPot[ISO3],calc[[#This Row],[ISO3]]),IF(AND(calc[[#This Row],[C3Source]]="RoeNoAgri",calc[[#This Row],[C4Source]]="GHGI"),SUMIFS(DataShLandRemPot[GHGISh_noagri],DataShLandRemPot[ISO3],calc[[#This Row],[ISO3]]),IF(AND(calc[[#This Row],[C3Source]]="RoeAgri",calc[[#This Row],[C4Source]]="GHGI"),SUMIFS(DataShLandRemPot[GHGISh_wagri],DataShLandRemPot[ISO3],calc[[#This Row],[ISO3]]),""))))</f>
        <v>0</v>
      </c>
      <c r="O160" t="str">
        <f>IF(calc[[#This Row],[C3Value]]&lt;&gt;0,IF(calc[[#This Row],[C3Value]]&gt;=calc[[#This Row],[C3Threshold]],"Yes","No"),"nd")</f>
        <v>nd</v>
      </c>
      <c r="P160" t="str">
        <f>IF(calc[[#This Row],[Method]]="FABLEBrief",INDEX(Method_FABLEBrief[],MATCH("LULUCFnegative",Method_FABLEBrief[Criteria],0),3),IF(calc[[#This Row],[Method]]="Test",INDEX(Method_Test[],MATCH("LULUCFnegative",Method_Test[Criteria],0),3),""))</f>
        <v>FAO</v>
      </c>
      <c r="Q160" s="25">
        <f>IF(calc[[#This Row],[Method]]="FABLEBrief",INDEX(Method_FABLEBrief[],MATCH("LULUCFnegative",Method_FABLEBrief[Criteria],0),2),IF(calc[[#This Row],[Method]]="Test",INDEX(Method_Test[],MATCH("LULUCFnegative",Method_Test[Criteria],0),2),""))</f>
        <v>0</v>
      </c>
      <c r="R160" s="29">
        <f>IF(calc[[#This Row],[C4Source]]="FAO",SUMIFS(DataGHGFAO[LULUCF_MtCO2e],DataGHGFAO[ISO3],calc[[#This Row],[ISO3]]),IF(calc[[#This Row],[C4Source]]="GHGI",SUMIFS(DataGHGI[MtCO2e],DataGHGI[Sector],"Land-Use Change and Forestry",DataGHGI[ISO3],calc[[#This Row],[ISO3]]),""))</f>
        <v>0</v>
      </c>
      <c r="S160" t="str">
        <f>IF(calc[[#This Row],[C4Value]]&lt;&gt;0,IF(calc[[#This Row],[C4Value]]&lt;calc[[#This Row],[C4Threshold]],"Yes","No"),"nd")</f>
        <v>nd</v>
      </c>
      <c r="T160" t="str">
        <f>IF(calc[[#This Row],[Method]]="FABLEBrief",INDEX(Method_FABLEBrief[],MATCH("AFOLU",Method_FABLEBrief[Criteria],0),3),IF(calc[[#This Row],[Method]]="Test",INDEX(Method_Test[],MATCH("AFOLU",Method_Test[Criteria],0),3),""))</f>
        <v>FAO</v>
      </c>
      <c r="U160" s="25">
        <f>IF(calc[[#This Row],[Method]]="FABLEBrief",INDEX(Method_FABLEBrief[],MATCH("AFOLU",Method_FABLEBrief[Criteria],0),2),IF(calc[[#This Row],[Method]]="Test",INDEX(Method_Test[],MATCH("AFOLU",Method_Test[Criteria],0),2),""))</f>
        <v>0</v>
      </c>
      <c r="V160" s="25">
        <f>IF(calc[[#This Row],[C5Source]]="FAO",SUMIFS(DataGHGFAO[AFOLU_MtCO2e],DataGHGFAO[ISO3],calc[[#This Row],[ISO3]]),IF(calc[[#This Row],[C5Source]]="GHGI",SUMIFS(DataGHGI[MtCO2e],DataGHGI[Sector],"Land-Use Change and Forestry",DataGHGI[ISO3],calc[[#This Row],[ISO3]])+SUMIFS(DataGHGI[MtCO2e],DataGHGI[Sector],"Agriculture",DataGHGI[ISO3],calc[[#This Row],[ISO3]]),""))</f>
        <v>1.5176E-3</v>
      </c>
      <c r="W160" t="str">
        <f>IF(calc[[#This Row],[C5Value]]&lt;&gt;0,IF(calc[[#This Row],[C5Value]]&lt;calc[[#This Row],[C5Threshold]],"No","Yes"),"nd")</f>
        <v>Yes</v>
      </c>
      <c r="X160" s="60" t="str">
        <f>IF(AND(calc[[#This Row],[C1Outcome]]="NO",calc[[#This Row],[C2Outcome]]="NO"),IF(calc[[#This Row],[C3Outcome]]="YES","Profile5","Profile6"),IF(calc[[#This Row],[C3Outcome]]="No","Profile4",IF(calc[[#This Row],[C4Outcome]]="YES",IF(calc[[#This Row],[C5Outcome]]="YES","Profile1","Profile2"),"Profile3")))</f>
        <v>Profile3</v>
      </c>
      <c r="Y160" s="44" t="str">
        <f>IF(OR(calc[[#This Row],[C1Outcome]]="nd",calc[[#This Row],[C3Outcome]]="nd",calc[[#This Row],[C5Outcome]]="nd"),"",calc[[#This Row],[PROFILE_pre]])</f>
        <v/>
      </c>
      <c r="Z160" s="62">
        <f>SUMIFS(DataGHGFAO[LULUCF_MtCO2e],DataGHGFAO[ISO3],calc[[#This Row],[ISO3]])</f>
        <v>0</v>
      </c>
      <c r="AA160" s="62">
        <f>SUMIFS(DataGHGFAO[Crop_MtCO2e],DataGHGFAO[ISO3],calc[[#This Row],[ISO3]])</f>
        <v>0</v>
      </c>
      <c r="AB160" s="62">
        <f>SUMIFS(DataGHGFAO[Livestock_MtCO2e],DataGHGFAO[ISO3],calc[[#This Row],[ISO3]])</f>
        <v>1.5175999999999998E-3</v>
      </c>
      <c r="AC160" s="62">
        <f>SUMIFS(DataGHGFAO[AFOLU_MtCO2e],DataGHGFAO[ISO3],calc[[#This Row],[ISO3]])</f>
        <v>1.5176E-3</v>
      </c>
    </row>
    <row r="161" spans="1:29">
      <c r="A161" t="s">
        <v>339</v>
      </c>
      <c r="B161" t="s">
        <v>340</v>
      </c>
      <c r="C161" t="str">
        <f>INDEX(SelectionMethod[],MATCH("x",SelectionMethod[Selection],0),2)</f>
        <v>FABLEBrief</v>
      </c>
      <c r="D161" t="str">
        <f>IF(calc[[#This Row],[Method]]="FABLEBrief",INDEX(Method_FABLEBrief[],MATCH("Totalkcal",Method_FABLEBrief[Criteria],0),3),IF(calc[[#This Row],[Method]]="Test",INDEX(Method_Test[],MATCH("Totalkcal",Method_Test[Criteria],0),3),""))</f>
        <v>FAO</v>
      </c>
      <c r="E161">
        <f>IF(calc[[#This Row],[Method]]="FABLEBrief",INDEX(Method_FABLEBrief[],MATCH("Totalkcal",Method_FABLEBrief[Criteria],0),2),IF(calc[[#This Row],[Method]]="Test",INDEX(Method_Test[],MATCH("Totalkcal",Method_Test[Criteria],0),2),""))</f>
        <v>3000</v>
      </c>
      <c r="F161">
        <f>IF(calc[[#This Row],[C1Source]]="FAO",SUMIFS(DataFoodConso[Total Kcal],DataFoodConso[ISO3],calc[[#This Row],[ISO3]]),"")</f>
        <v>2883</v>
      </c>
      <c r="G161" t="str">
        <f>IF(calc[[#This Row],[C1Value]]&gt;0,IF(calc[[#This Row],[C1Value]]&lt;=calc[[#This Row],[C1Threshold]],"No","Yes"),"nd")</f>
        <v>No</v>
      </c>
      <c r="H161" t="str">
        <f>IF(calc[[#This Row],[Method]]="FABLEBrief",INDEX(Method_FABLEBrief[],MATCH("RedMeatkcal",Method_FABLEBrief[Criteria],0),3),IF(calc[[#This Row],[Method]]="Test",INDEX(Method_Test[],MATCH("RedMeatkcal",Method_Test[Criteria],0),3),""))</f>
        <v>FAO</v>
      </c>
      <c r="I161">
        <f>IF(calc[[#This Row],[Method]]="FABLEBrief",INDEX(Method_FABLEBrief[],MATCH("RedMeatkcal",Method_FABLEBrief[Criteria],0),2),IF(calc[[#This Row],[Method]]="Test",INDEX(Method_Test[],MATCH("RedMeatkcal",Method_Test[Criteria],0),2),""))</f>
        <v>60</v>
      </c>
      <c r="J161">
        <f>IF(calc[[#This Row],[C2Source]]="FAO",SUMIFS(DataFoodConso[Red Meat],DataFoodConso[ISO3],calc[[#This Row],[ISO3]]),"")</f>
        <v>45</v>
      </c>
      <c r="K161" t="str">
        <f>IF(AND(calc[[#This Row],[C2Value]]&gt;0,calc[[#This Row],[C2Value]]&lt;=calc[[#This Row],[C2Threshold]]),"No","Yes")</f>
        <v>No</v>
      </c>
      <c r="L161" t="str">
        <f>IF(calc[[#This Row],[Method]]="FABLEBrief",INDEX(Method_FABLEBrief[],MATCH("LandRemovalPotential",Method_FABLEBrief[Criteria],0),3),IF(calc[[#This Row],[Method]]="Test",INDEX(Method_Test[],MATCH("LandRemovalPotential",Method_Test[Criteria],0),3),""))</f>
        <v>RoeNoAgri</v>
      </c>
      <c r="M161" s="3">
        <f>IF(calc[[#This Row],[Method]]="FABLEBrief",INDEX(Method_FABLEBrief[],MATCH("LandRemovalPotential",Method_FABLEBrief[Criteria],0),2),IF(calc[[#This Row],[Method]]="Test",INDEX(Method_Test[],MATCH("LandRemovalPotential",Method_Test[Criteria],0),2),""))</f>
        <v>0.19550000000000001</v>
      </c>
      <c r="N161" s="3">
        <f>IF(AND(calc[[#This Row],[C3Source]]="RoeNoAgri",calc[[#This Row],[C4Source]]="FAO"),SUMIFS(DataShLandRemPot[FAOSh_noagri],DataShLandRemPot[ISO3],calc[[#This Row],[ISO3]]),IF(AND(calc[[#This Row],[C3Source]]="RoeAgri",calc[[#This Row],[C4Source]]="FAO"),SUMIFS(DataShLandRemPot[FAOSh_withagri],DataShLandRemPot[ISO3],calc[[#This Row],[ISO3]]),IF(AND(calc[[#This Row],[C3Source]]="RoeNoAgri",calc[[#This Row],[C4Source]]="GHGI"),SUMIFS(DataShLandRemPot[GHGISh_noagri],DataShLandRemPot[ISO3],calc[[#This Row],[ISO3]]),IF(AND(calc[[#This Row],[C3Source]]="RoeAgri",calc[[#This Row],[C4Source]]="GHGI"),SUMIFS(DataShLandRemPot[GHGISh_wagri],DataShLandRemPot[ISO3],calc[[#This Row],[ISO3]]),""))))</f>
        <v>0.34754233127207268</v>
      </c>
      <c r="O161" t="str">
        <f>IF(calc[[#This Row],[C3Value]]&lt;&gt;0,IF(calc[[#This Row],[C3Value]]&gt;=calc[[#This Row],[C3Threshold]],"Yes","No"),"nd")</f>
        <v>Yes</v>
      </c>
      <c r="P161" t="str">
        <f>IF(calc[[#This Row],[Method]]="FABLEBrief",INDEX(Method_FABLEBrief[],MATCH("LULUCFnegative",Method_FABLEBrief[Criteria],0),3),IF(calc[[#This Row],[Method]]="Test",INDEX(Method_Test[],MATCH("LULUCFnegative",Method_Test[Criteria],0),3),""))</f>
        <v>FAO</v>
      </c>
      <c r="Q161" s="25">
        <f>IF(calc[[#This Row],[Method]]="FABLEBrief",INDEX(Method_FABLEBrief[],MATCH("LULUCFnegative",Method_FABLEBrief[Criteria],0),2),IF(calc[[#This Row],[Method]]="Test",INDEX(Method_Test[],MATCH("LULUCFnegative",Method_Test[Criteria],0),2),""))</f>
        <v>0</v>
      </c>
      <c r="R161" s="29">
        <f>IF(calc[[#This Row],[C4Source]]="FAO",SUMIFS(DataGHGFAO[LULUCF_MtCO2e],DataGHGFAO[ISO3],calc[[#This Row],[ISO3]]),IF(calc[[#This Row],[C4Source]]="GHGI",SUMIFS(DataGHGI[MtCO2e],DataGHGI[Sector],"Land-Use Change and Forestry",DataGHGI[ISO3],calc[[#This Row],[ISO3]]),""))</f>
        <v>4.1517048999999995</v>
      </c>
      <c r="S161" t="str">
        <f>IF(calc[[#This Row],[C4Value]]&lt;&gt;0,IF(calc[[#This Row],[C4Value]]&lt;calc[[#This Row],[C4Threshold]],"Yes","No"),"nd")</f>
        <v>No</v>
      </c>
      <c r="T161" t="str">
        <f>IF(calc[[#This Row],[Method]]="FABLEBrief",INDEX(Method_FABLEBrief[],MATCH("AFOLU",Method_FABLEBrief[Criteria],0),3),IF(calc[[#This Row],[Method]]="Test",INDEX(Method_Test[],MATCH("AFOLU",Method_Test[Criteria],0),3),""))</f>
        <v>FAO</v>
      </c>
      <c r="U161" s="25">
        <f>IF(calc[[#This Row],[Method]]="FABLEBrief",INDEX(Method_FABLEBrief[],MATCH("AFOLU",Method_FABLEBrief[Criteria],0),2),IF(calc[[#This Row],[Method]]="Test",INDEX(Method_Test[],MATCH("AFOLU",Method_Test[Criteria],0),2),""))</f>
        <v>0</v>
      </c>
      <c r="V161" s="25">
        <f>IF(calc[[#This Row],[C5Source]]="FAO",SUMIFS(DataGHGFAO[AFOLU_MtCO2e],DataGHGFAO[ISO3],calc[[#This Row],[ISO3]]),IF(calc[[#This Row],[C5Source]]="GHGI",SUMIFS(DataGHGI[MtCO2e],DataGHGI[Sector],"Land-Use Change and Forestry",DataGHGI[ISO3],calc[[#This Row],[ISO3]])+SUMIFS(DataGHGI[MtCO2e],DataGHGI[Sector],"Agriculture",DataGHGI[ISO3],calc[[#This Row],[ISO3]]),""))</f>
        <v>31.8935341</v>
      </c>
      <c r="W161" t="str">
        <f>IF(calc[[#This Row],[C5Value]]&lt;&gt;0,IF(calc[[#This Row],[C5Value]]&lt;calc[[#This Row],[C5Threshold]],"No","Yes"),"nd")</f>
        <v>Yes</v>
      </c>
      <c r="X161" s="60" t="str">
        <f>IF(AND(calc[[#This Row],[C1Outcome]]="NO",calc[[#This Row],[C2Outcome]]="NO"),IF(calc[[#This Row],[C3Outcome]]="YES","Profile5","Profile6"),IF(calc[[#This Row],[C3Outcome]]="No","Profile4",IF(calc[[#This Row],[C4Outcome]]="YES",IF(calc[[#This Row],[C5Outcome]]="YES","Profile1","Profile2"),"Profile3")))</f>
        <v>Profile5</v>
      </c>
      <c r="Y161" s="44" t="str">
        <f>IF(OR(calc[[#This Row],[C1Outcome]]="nd",calc[[#This Row],[C3Outcome]]="nd",calc[[#This Row],[C5Outcome]]="nd"),"",calc[[#This Row],[PROFILE_pre]])</f>
        <v>Profile5</v>
      </c>
      <c r="Z161" s="62">
        <f>SUMIFS(DataGHGFAO[LULUCF_MtCO2e],DataGHGFAO[ISO3],calc[[#This Row],[ISO3]])</f>
        <v>4.1517048999999995</v>
      </c>
      <c r="AA161" s="62">
        <f>SUMIFS(DataGHGFAO[Crop_MtCO2e],DataGHGFAO[ISO3],calc[[#This Row],[ISO3]])</f>
        <v>6.2971541999999978</v>
      </c>
      <c r="AB161" s="62">
        <f>SUMIFS(DataGHGFAO[Livestock_MtCO2e],DataGHGFAO[ISO3],calc[[#This Row],[ISO3]])</f>
        <v>21.444675000000004</v>
      </c>
      <c r="AC161" s="62">
        <f>SUMIFS(DataGHGFAO[AFOLU_MtCO2e],DataGHGFAO[ISO3],calc[[#This Row],[ISO3]])</f>
        <v>31.8935341</v>
      </c>
    </row>
    <row r="162" spans="1:29">
      <c r="A162" t="s">
        <v>147</v>
      </c>
      <c r="B162" t="s">
        <v>148</v>
      </c>
      <c r="C162" t="str">
        <f>INDEX(SelectionMethod[],MATCH("x",SelectionMethod[Selection],0),2)</f>
        <v>FABLEBrief</v>
      </c>
      <c r="D162" t="str">
        <f>IF(calc[[#This Row],[Method]]="FABLEBrief",INDEX(Method_FABLEBrief[],MATCH("Totalkcal",Method_FABLEBrief[Criteria],0),3),IF(calc[[#This Row],[Method]]="Test",INDEX(Method_Test[],MATCH("Totalkcal",Method_Test[Criteria],0),3),""))</f>
        <v>FAO</v>
      </c>
      <c r="E162">
        <f>IF(calc[[#This Row],[Method]]="FABLEBrief",INDEX(Method_FABLEBrief[],MATCH("Totalkcal",Method_FABLEBrief[Criteria],0),2),IF(calc[[#This Row],[Method]]="Test",INDEX(Method_Test[],MATCH("Totalkcal",Method_Test[Criteria],0),2),""))</f>
        <v>3000</v>
      </c>
      <c r="F162">
        <f>IF(calc[[#This Row],[C1Source]]="FAO",SUMIFS(DataFoodConso[Total Kcal],DataFoodConso[ISO3],calc[[#This Row],[ISO3]]),"")</f>
        <v>3353</v>
      </c>
      <c r="G162" t="str">
        <f>IF(calc[[#This Row],[C1Value]]&gt;0,IF(calc[[#This Row],[C1Value]]&lt;=calc[[#This Row],[C1Threshold]],"No","Yes"),"nd")</f>
        <v>Yes</v>
      </c>
      <c r="H162" t="str">
        <f>IF(calc[[#This Row],[Method]]="FABLEBrief",INDEX(Method_FABLEBrief[],MATCH("RedMeatkcal",Method_FABLEBrief[Criteria],0),3),IF(calc[[#This Row],[Method]]="Test",INDEX(Method_Test[],MATCH("RedMeatkcal",Method_Test[Criteria],0),3),""))</f>
        <v>FAO</v>
      </c>
      <c r="I162">
        <f>IF(calc[[#This Row],[Method]]="FABLEBrief",INDEX(Method_FABLEBrief[],MATCH("RedMeatkcal",Method_FABLEBrief[Criteria],0),2),IF(calc[[#This Row],[Method]]="Test",INDEX(Method_Test[],MATCH("RedMeatkcal",Method_Test[Criteria],0),2),""))</f>
        <v>60</v>
      </c>
      <c r="J162">
        <f>IF(calc[[#This Row],[C2Source]]="FAO",SUMIFS(DataFoodConso[Red Meat],DataFoodConso[ISO3],calc[[#This Row],[ISO3]]),"")</f>
        <v>246</v>
      </c>
      <c r="K162" t="str">
        <f>IF(AND(calc[[#This Row],[C2Value]]&gt;0,calc[[#This Row],[C2Value]]&lt;=calc[[#This Row],[C2Threshold]]),"No","Yes")</f>
        <v>Yes</v>
      </c>
      <c r="L162" t="str">
        <f>IF(calc[[#This Row],[Method]]="FABLEBrief",INDEX(Method_FABLEBrief[],MATCH("LandRemovalPotential",Method_FABLEBrief[Criteria],0),3),IF(calc[[#This Row],[Method]]="Test",INDEX(Method_Test[],MATCH("LandRemovalPotential",Method_Test[Criteria],0),3),""))</f>
        <v>RoeNoAgri</v>
      </c>
      <c r="M162" s="3">
        <f>IF(calc[[#This Row],[Method]]="FABLEBrief",INDEX(Method_FABLEBrief[],MATCH("LandRemovalPotential",Method_FABLEBrief[Criteria],0),2),IF(calc[[#This Row],[Method]]="Test",INDEX(Method_Test[],MATCH("LandRemovalPotential",Method_Test[Criteria],0),2),""))</f>
        <v>0.19550000000000001</v>
      </c>
      <c r="N162" s="3">
        <f>IF(AND(calc[[#This Row],[C3Source]]="RoeNoAgri",calc[[#This Row],[C4Source]]="FAO"),SUMIFS(DataShLandRemPot[FAOSh_noagri],DataShLandRemPot[ISO3],calc[[#This Row],[ISO3]]),IF(AND(calc[[#This Row],[C3Source]]="RoeAgri",calc[[#This Row],[C4Source]]="FAO"),SUMIFS(DataShLandRemPot[FAOSh_withagri],DataShLandRemPot[ISO3],calc[[#This Row],[ISO3]]),IF(AND(calc[[#This Row],[C3Source]]="RoeNoAgri",calc[[#This Row],[C4Source]]="GHGI"),SUMIFS(DataShLandRemPot[GHGISh_noagri],DataShLandRemPot[ISO3],calc[[#This Row],[ISO3]]),IF(AND(calc[[#This Row],[C3Source]]="RoeAgri",calc[[#This Row],[C4Source]]="GHGI"),SUMIFS(DataShLandRemPot[GHGISh_wagri],DataShLandRemPot[ISO3],calc[[#This Row],[ISO3]]),""))))</f>
        <v>5.6716982704697383E-2</v>
      </c>
      <c r="O162" t="str">
        <f>IF(calc[[#This Row],[C3Value]]&lt;&gt;0,IF(calc[[#This Row],[C3Value]]&gt;=calc[[#This Row],[C3Threshold]],"Yes","No"),"nd")</f>
        <v>No</v>
      </c>
      <c r="P162" t="str">
        <f>IF(calc[[#This Row],[Method]]="FABLEBrief",INDEX(Method_FABLEBrief[],MATCH("LULUCFnegative",Method_FABLEBrief[Criteria],0),3),IF(calc[[#This Row],[Method]]="Test",INDEX(Method_Test[],MATCH("LULUCFnegative",Method_Test[Criteria],0),3),""))</f>
        <v>FAO</v>
      </c>
      <c r="Q162" s="25">
        <f>IF(calc[[#This Row],[Method]]="FABLEBrief",INDEX(Method_FABLEBrief[],MATCH("LULUCFnegative",Method_FABLEBrief[Criteria],0),2),IF(calc[[#This Row],[Method]]="Test",INDEX(Method_Test[],MATCH("LULUCFnegative",Method_Test[Criteria],0),2),""))</f>
        <v>0</v>
      </c>
      <c r="R162" s="29">
        <f>IF(calc[[#This Row],[C4Source]]="FAO",SUMIFS(DataGHGFAO[LULUCF_MtCO2e],DataGHGFAO[ISO3],calc[[#This Row],[ISO3]]),IF(calc[[#This Row],[C4Source]]="GHGI",SUMIFS(DataGHGI[MtCO2e],DataGHGI[Sector],"Land-Use Change and Forestry",DataGHGI[ISO3],calc[[#This Row],[ISO3]]),""))</f>
        <v>1.356625</v>
      </c>
      <c r="S162" t="str">
        <f>IF(calc[[#This Row],[C4Value]]&lt;&gt;0,IF(calc[[#This Row],[C4Value]]&lt;calc[[#This Row],[C4Threshold]],"Yes","No"),"nd")</f>
        <v>No</v>
      </c>
      <c r="T162" t="str">
        <f>IF(calc[[#This Row],[Method]]="FABLEBrief",INDEX(Method_FABLEBrief[],MATCH("AFOLU",Method_FABLEBrief[Criteria],0),3),IF(calc[[#This Row],[Method]]="Test",INDEX(Method_Test[],MATCH("AFOLU",Method_Test[Criteria],0),3),""))</f>
        <v>FAO</v>
      </c>
      <c r="U162" s="25">
        <f>IF(calc[[#This Row],[Method]]="FABLEBrief",INDEX(Method_FABLEBrief[],MATCH("AFOLU",Method_FABLEBrief[Criteria],0),2),IF(calc[[#This Row],[Method]]="Test",INDEX(Method_Test[],MATCH("AFOLU",Method_Test[Criteria],0),2),""))</f>
        <v>0</v>
      </c>
      <c r="V162" s="25">
        <f>IF(calc[[#This Row],[C5Source]]="FAO",SUMIFS(DataGHGFAO[AFOLU_MtCO2e],DataGHGFAO[ISO3],calc[[#This Row],[ISO3]]),IF(calc[[#This Row],[C5Source]]="GHGI",SUMIFS(DataGHGI[MtCO2e],DataGHGI[Sector],"Land-Use Change and Forestry",DataGHGI[ISO3],calc[[#This Row],[ISO3]])+SUMIFS(DataGHGI[MtCO2e],DataGHGI[Sector],"Agriculture",DataGHGI[ISO3],calc[[#This Row],[ISO3]]),""))</f>
        <v>20.309664100000003</v>
      </c>
      <c r="W162" t="str">
        <f>IF(calc[[#This Row],[C5Value]]&lt;&gt;0,IF(calc[[#This Row],[C5Value]]&lt;calc[[#This Row],[C5Threshold]],"No","Yes"),"nd")</f>
        <v>Yes</v>
      </c>
      <c r="X162" s="60" t="str">
        <f>IF(AND(calc[[#This Row],[C1Outcome]]="NO",calc[[#This Row],[C2Outcome]]="NO"),IF(calc[[#This Row],[C3Outcome]]="YES","Profile5","Profile6"),IF(calc[[#This Row],[C3Outcome]]="No","Profile4",IF(calc[[#This Row],[C4Outcome]]="YES",IF(calc[[#This Row],[C5Outcome]]="YES","Profile1","Profile2"),"Profile3")))</f>
        <v>Profile4</v>
      </c>
      <c r="Y162" s="44" t="str">
        <f>IF(OR(calc[[#This Row],[C1Outcome]]="nd",calc[[#This Row],[C3Outcome]]="nd",calc[[#This Row],[C5Outcome]]="nd"),"",calc[[#This Row],[PROFILE_pre]])</f>
        <v>Profile4</v>
      </c>
      <c r="Z162" s="62">
        <f>SUMIFS(DataGHGFAO[LULUCF_MtCO2e],DataGHGFAO[ISO3],calc[[#This Row],[ISO3]])</f>
        <v>1.356625</v>
      </c>
      <c r="AA162" s="62">
        <f>SUMIFS(DataGHGFAO[Crop_MtCO2e],DataGHGFAO[ISO3],calc[[#This Row],[ISO3]])</f>
        <v>2.3438707000000036</v>
      </c>
      <c r="AB162" s="62">
        <f>SUMIFS(DataGHGFAO[Livestock_MtCO2e],DataGHGFAO[ISO3],calc[[#This Row],[ISO3]])</f>
        <v>16.609168399999998</v>
      </c>
      <c r="AC162" s="62">
        <f>SUMIFS(DataGHGFAO[AFOLU_MtCO2e],DataGHGFAO[ISO3],calc[[#This Row],[ISO3]])</f>
        <v>20.309664100000003</v>
      </c>
    </row>
    <row r="163" spans="1:29">
      <c r="A163" t="s">
        <v>550</v>
      </c>
      <c r="B163" t="s">
        <v>551</v>
      </c>
      <c r="C163" t="str">
        <f>INDEX(SelectionMethod[],MATCH("x",SelectionMethod[Selection],0),2)</f>
        <v>FABLEBrief</v>
      </c>
      <c r="D163" t="str">
        <f>IF(calc[[#This Row],[Method]]="FABLEBrief",INDEX(Method_FABLEBrief[],MATCH("Totalkcal",Method_FABLEBrief[Criteria],0),3),IF(calc[[#This Row],[Method]]="Test",INDEX(Method_Test[],MATCH("Totalkcal",Method_Test[Criteria],0),3),""))</f>
        <v>FAO</v>
      </c>
      <c r="E163">
        <f>IF(calc[[#This Row],[Method]]="FABLEBrief",INDEX(Method_FABLEBrief[],MATCH("Totalkcal",Method_FABLEBrief[Criteria],0),2),IF(calc[[#This Row],[Method]]="Test",INDEX(Method_Test[],MATCH("Totalkcal",Method_Test[Criteria],0),2),""))</f>
        <v>3000</v>
      </c>
      <c r="F163">
        <f>IF(calc[[#This Row],[C1Source]]="FAO",SUMIFS(DataFoodConso[Total Kcal],DataFoodConso[ISO3],calc[[#This Row],[ISO3]]),"")</f>
        <v>0</v>
      </c>
      <c r="G163" t="str">
        <f>IF(calc[[#This Row],[C1Value]]&gt;0,IF(calc[[#This Row],[C1Value]]&lt;=calc[[#This Row],[C1Threshold]],"No","Yes"),"nd")</f>
        <v>nd</v>
      </c>
      <c r="H163" t="str">
        <f>IF(calc[[#This Row],[Method]]="FABLEBrief",INDEX(Method_FABLEBrief[],MATCH("RedMeatkcal",Method_FABLEBrief[Criteria],0),3),IF(calc[[#This Row],[Method]]="Test",INDEX(Method_Test[],MATCH("RedMeatkcal",Method_Test[Criteria],0),3),""))</f>
        <v>FAO</v>
      </c>
      <c r="I163">
        <f>IF(calc[[#This Row],[Method]]="FABLEBrief",INDEX(Method_FABLEBrief[],MATCH("RedMeatkcal",Method_FABLEBrief[Criteria],0),2),IF(calc[[#This Row],[Method]]="Test",INDEX(Method_Test[],MATCH("RedMeatkcal",Method_Test[Criteria],0),2),""))</f>
        <v>60</v>
      </c>
      <c r="J163">
        <f>IF(calc[[#This Row],[C2Source]]="FAO",SUMIFS(DataFoodConso[Red Meat],DataFoodConso[ISO3],calc[[#This Row],[ISO3]]),"")</f>
        <v>0</v>
      </c>
      <c r="K163" s="41" t="str">
        <f>IF(AND(calc[[#This Row],[C2Value]]&gt;0,calc[[#This Row],[C2Value]]&lt;=calc[[#This Row],[C2Threshold]]),"No","Yes")</f>
        <v>Yes</v>
      </c>
      <c r="L163" t="str">
        <f>IF(calc[[#This Row],[Method]]="FABLEBrief",INDEX(Method_FABLEBrief[],MATCH("LandRemovalPotential",Method_FABLEBrief[Criteria],0),3),IF(calc[[#This Row],[Method]]="Test",INDEX(Method_Test[],MATCH("LandRemovalPotential",Method_Test[Criteria],0),3),""))</f>
        <v>RoeNoAgri</v>
      </c>
      <c r="M163" s="3">
        <f>IF(calc[[#This Row],[Method]]="FABLEBrief",INDEX(Method_FABLEBrief[],MATCH("LandRemovalPotential",Method_FABLEBrief[Criteria],0),2),IF(calc[[#This Row],[Method]]="Test",INDEX(Method_Test[],MATCH("LandRemovalPotential",Method_Test[Criteria],0),2),""))</f>
        <v>0.19550000000000001</v>
      </c>
      <c r="N163" s="3">
        <f>IF(AND(calc[[#This Row],[C3Source]]="RoeNoAgri",calc[[#This Row],[C4Source]]="FAO"),SUMIFS(DataShLandRemPot[FAOSh_noagri],DataShLandRemPot[ISO3],calc[[#This Row],[ISO3]]),IF(AND(calc[[#This Row],[C3Source]]="RoeAgri",calc[[#This Row],[C4Source]]="FAO"),SUMIFS(DataShLandRemPot[FAOSh_withagri],DataShLandRemPot[ISO3],calc[[#This Row],[ISO3]]),IF(AND(calc[[#This Row],[C3Source]]="RoeNoAgri",calc[[#This Row],[C4Source]]="GHGI"),SUMIFS(DataShLandRemPot[GHGISh_noagri],DataShLandRemPot[ISO3],calc[[#This Row],[ISO3]]),IF(AND(calc[[#This Row],[C3Source]]="RoeAgri",calc[[#This Row],[C4Source]]="GHGI"),SUMIFS(DataShLandRemPot[GHGISh_wagri],DataShLandRemPot[ISO3],calc[[#This Row],[ISO3]]),""))))</f>
        <v>0</v>
      </c>
      <c r="O163" t="str">
        <f>IF(calc[[#This Row],[C3Value]]&lt;&gt;0,IF(calc[[#This Row],[C3Value]]&gt;=calc[[#This Row],[C3Threshold]],"Yes","No"),"nd")</f>
        <v>nd</v>
      </c>
      <c r="P163" t="str">
        <f>IF(calc[[#This Row],[Method]]="FABLEBrief",INDEX(Method_FABLEBrief[],MATCH("LULUCFnegative",Method_FABLEBrief[Criteria],0),3),IF(calc[[#This Row],[Method]]="Test",INDEX(Method_Test[],MATCH("LULUCFnegative",Method_Test[Criteria],0),3),""))</f>
        <v>FAO</v>
      </c>
      <c r="Q163" s="25">
        <f>IF(calc[[#This Row],[Method]]="FABLEBrief",INDEX(Method_FABLEBrief[],MATCH("LULUCFnegative",Method_FABLEBrief[Criteria],0),2),IF(calc[[#This Row],[Method]]="Test",INDEX(Method_Test[],MATCH("LULUCFnegative",Method_Test[Criteria],0),2),""))</f>
        <v>0</v>
      </c>
      <c r="R163" s="29">
        <f>IF(calc[[#This Row],[C4Source]]="FAO",SUMIFS(DataGHGFAO[LULUCF_MtCO2e],DataGHGFAO[ISO3],calc[[#This Row],[ISO3]]),IF(calc[[#This Row],[C4Source]]="GHGI",SUMIFS(DataGHGI[MtCO2e],DataGHGI[Sector],"Land-Use Change and Forestry",DataGHGI[ISO3],calc[[#This Row],[ISO3]]),""))</f>
        <v>0</v>
      </c>
      <c r="S163" t="str">
        <f>IF(calc[[#This Row],[C4Value]]&lt;&gt;0,IF(calc[[#This Row],[C4Value]]&lt;calc[[#This Row],[C4Threshold]],"Yes","No"),"nd")</f>
        <v>nd</v>
      </c>
      <c r="T163" t="str">
        <f>IF(calc[[#This Row],[Method]]="FABLEBrief",INDEX(Method_FABLEBrief[],MATCH("AFOLU",Method_FABLEBrief[Criteria],0),3),IF(calc[[#This Row],[Method]]="Test",INDEX(Method_Test[],MATCH("AFOLU",Method_Test[Criteria],0),3),""))</f>
        <v>FAO</v>
      </c>
      <c r="U163" s="25">
        <f>IF(calc[[#This Row],[Method]]="FABLEBrief",INDEX(Method_FABLEBrief[],MATCH("AFOLU",Method_FABLEBrief[Criteria],0),2),IF(calc[[#This Row],[Method]]="Test",INDEX(Method_Test[],MATCH("AFOLU",Method_Test[Criteria],0),2),""))</f>
        <v>0</v>
      </c>
      <c r="V163" s="25">
        <f>IF(calc[[#This Row],[C5Source]]="FAO",SUMIFS(DataGHGFAO[AFOLU_MtCO2e],DataGHGFAO[ISO3],calc[[#This Row],[ISO3]]),IF(calc[[#This Row],[C5Source]]="GHGI",SUMIFS(DataGHGI[MtCO2e],DataGHGI[Sector],"Land-Use Change and Forestry",DataGHGI[ISO3],calc[[#This Row],[ISO3]])+SUMIFS(DataGHGI[MtCO2e],DataGHGI[Sector],"Agriculture",DataGHGI[ISO3],calc[[#This Row],[ISO3]]),""))</f>
        <v>0</v>
      </c>
      <c r="W163" t="str">
        <f>IF(calc[[#This Row],[C5Value]]&lt;&gt;0,IF(calc[[#This Row],[C5Value]]&lt;calc[[#This Row],[C5Threshold]],"No","Yes"),"nd")</f>
        <v>nd</v>
      </c>
      <c r="X163" s="60" t="str">
        <f>IF(AND(calc[[#This Row],[C1Outcome]]="NO",calc[[#This Row],[C2Outcome]]="NO"),IF(calc[[#This Row],[C3Outcome]]="YES","Profile5","Profile6"),IF(calc[[#This Row],[C3Outcome]]="No","Profile4",IF(calc[[#This Row],[C4Outcome]]="YES",IF(calc[[#This Row],[C5Outcome]]="YES","Profile1","Profile2"),"Profile3")))</f>
        <v>Profile3</v>
      </c>
      <c r="Y163" s="44" t="str">
        <f>IF(OR(calc[[#This Row],[C1Outcome]]="nd",calc[[#This Row],[C3Outcome]]="nd",calc[[#This Row],[C5Outcome]]="nd"),"",calc[[#This Row],[PROFILE_pre]])</f>
        <v/>
      </c>
      <c r="Z163" s="62">
        <f>SUMIFS(DataGHGFAO[LULUCF_MtCO2e],DataGHGFAO[ISO3],calc[[#This Row],[ISO3]])</f>
        <v>0</v>
      </c>
      <c r="AA163" s="62">
        <f>SUMIFS(DataGHGFAO[Crop_MtCO2e],DataGHGFAO[ISO3],calc[[#This Row],[ISO3]])</f>
        <v>0</v>
      </c>
      <c r="AB163" s="62">
        <f>SUMIFS(DataGHGFAO[Livestock_MtCO2e],DataGHGFAO[ISO3],calc[[#This Row],[ISO3]])</f>
        <v>0</v>
      </c>
      <c r="AC163" s="62">
        <f>SUMIFS(DataGHGFAO[AFOLU_MtCO2e],DataGHGFAO[ISO3],calc[[#This Row],[ISO3]])</f>
        <v>0</v>
      </c>
    </row>
    <row r="164" spans="1:29">
      <c r="A164" t="s">
        <v>460</v>
      </c>
      <c r="B164" t="s">
        <v>461</v>
      </c>
      <c r="C164" t="str">
        <f>INDEX(SelectionMethod[],MATCH("x",SelectionMethod[Selection],0),2)</f>
        <v>FABLEBrief</v>
      </c>
      <c r="D164" t="str">
        <f>IF(calc[[#This Row],[Method]]="FABLEBrief",INDEX(Method_FABLEBrief[],MATCH("Totalkcal",Method_FABLEBrief[Criteria],0),3),IF(calc[[#This Row],[Method]]="Test",INDEX(Method_Test[],MATCH("Totalkcal",Method_Test[Criteria],0),3),""))</f>
        <v>FAO</v>
      </c>
      <c r="E164">
        <f>IF(calc[[#This Row],[Method]]="FABLEBrief",INDEX(Method_FABLEBrief[],MATCH("Totalkcal",Method_FABLEBrief[Criteria],0),2),IF(calc[[#This Row],[Method]]="Test",INDEX(Method_Test[],MATCH("Totalkcal",Method_Test[Criteria],0),2),""))</f>
        <v>3000</v>
      </c>
      <c r="F164">
        <f>IF(calc[[#This Row],[C1Source]]="FAO",SUMIFS(DataFoodConso[Total Kcal],DataFoodConso[ISO3],calc[[#This Row],[ISO3]]),"")</f>
        <v>2854</v>
      </c>
      <c r="G164" t="str">
        <f>IF(calc[[#This Row],[C1Value]]&gt;0,IF(calc[[#This Row],[C1Value]]&lt;=calc[[#This Row],[C1Threshold]],"No","Yes"),"nd")</f>
        <v>No</v>
      </c>
      <c r="H164" t="str">
        <f>IF(calc[[#This Row],[Method]]="FABLEBrief",INDEX(Method_FABLEBrief[],MATCH("RedMeatkcal",Method_FABLEBrief[Criteria],0),3),IF(calc[[#This Row],[Method]]="Test",INDEX(Method_Test[],MATCH("RedMeatkcal",Method_Test[Criteria],0),3),""))</f>
        <v>FAO</v>
      </c>
      <c r="I164">
        <f>IF(calc[[#This Row],[Method]]="FABLEBrief",INDEX(Method_FABLEBrief[],MATCH("RedMeatkcal",Method_FABLEBrief[Criteria],0),2),IF(calc[[#This Row],[Method]]="Test",INDEX(Method_Test[],MATCH("RedMeatkcal",Method_Test[Criteria],0),2),""))</f>
        <v>60</v>
      </c>
      <c r="J164">
        <f>IF(calc[[#This Row],[C2Source]]="FAO",SUMIFS(DataFoodConso[Red Meat],DataFoodConso[ISO3],calc[[#This Row],[ISO3]]),"")</f>
        <v>261</v>
      </c>
      <c r="K164" s="41" t="str">
        <f>IF(AND(calc[[#This Row],[C2Value]]&gt;0,calc[[#This Row],[C2Value]]&lt;=calc[[#This Row],[C2Threshold]]),"No","Yes")</f>
        <v>Yes</v>
      </c>
      <c r="L164" t="str">
        <f>IF(calc[[#This Row],[Method]]="FABLEBrief",INDEX(Method_FABLEBrief[],MATCH("LandRemovalPotential",Method_FABLEBrief[Criteria],0),3),IF(calc[[#This Row],[Method]]="Test",INDEX(Method_Test[],MATCH("LandRemovalPotential",Method_Test[Criteria],0),3),""))</f>
        <v>RoeNoAgri</v>
      </c>
      <c r="M164" s="3">
        <f>IF(calc[[#This Row],[Method]]="FABLEBrief",INDEX(Method_FABLEBrief[],MATCH("LandRemovalPotential",Method_FABLEBrief[Criteria],0),2),IF(calc[[#This Row],[Method]]="Test",INDEX(Method_Test[],MATCH("LandRemovalPotential",Method_Test[Criteria],0),2),""))</f>
        <v>0.19550000000000001</v>
      </c>
      <c r="N164" s="3">
        <f>IF(AND(calc[[#This Row],[C3Source]]="RoeNoAgri",calc[[#This Row],[C4Source]]="FAO"),SUMIFS(DataShLandRemPot[FAOSh_noagri],DataShLandRemPot[ISO3],calc[[#This Row],[ISO3]]),IF(AND(calc[[#This Row],[C3Source]]="RoeAgri",calc[[#This Row],[C4Source]]="FAO"),SUMIFS(DataShLandRemPot[FAOSh_withagri],DataShLandRemPot[ISO3],calc[[#This Row],[ISO3]]),IF(AND(calc[[#This Row],[C3Source]]="RoeNoAgri",calc[[#This Row],[C4Source]]="GHGI"),SUMIFS(DataShLandRemPot[GHGISh_noagri],DataShLandRemPot[ISO3],calc[[#This Row],[ISO3]]),IF(AND(calc[[#This Row],[C3Source]]="RoeAgri",calc[[#This Row],[C4Source]]="GHGI"),SUMIFS(DataShLandRemPot[GHGISh_wagri],DataShLandRemPot[ISO3],calc[[#This Row],[ISO3]]),""))))</f>
        <v>0</v>
      </c>
      <c r="O164" t="str">
        <f>IF(calc[[#This Row],[C3Value]]&lt;&gt;0,IF(calc[[#This Row],[C3Value]]&gt;=calc[[#This Row],[C3Threshold]],"Yes","No"),"nd")</f>
        <v>nd</v>
      </c>
      <c r="P164" t="str">
        <f>IF(calc[[#This Row],[Method]]="FABLEBrief",INDEX(Method_FABLEBrief[],MATCH("LULUCFnegative",Method_FABLEBrief[Criteria],0),3),IF(calc[[#This Row],[Method]]="Test",INDEX(Method_Test[],MATCH("LULUCFnegative",Method_Test[Criteria],0),3),""))</f>
        <v>FAO</v>
      </c>
      <c r="Q164" s="25">
        <f>IF(calc[[#This Row],[Method]]="FABLEBrief",INDEX(Method_FABLEBrief[],MATCH("LULUCFnegative",Method_FABLEBrief[Criteria],0),2),IF(calc[[#This Row],[Method]]="Test",INDEX(Method_Test[],MATCH("LULUCFnegative",Method_Test[Criteria],0),2),""))</f>
        <v>0</v>
      </c>
      <c r="R164" s="29">
        <f>IF(calc[[#This Row],[C4Source]]="FAO",SUMIFS(DataGHGFAO[LULUCF_MtCO2e],DataGHGFAO[ISO3],calc[[#This Row],[ISO3]]),IF(calc[[#This Row],[C4Source]]="GHGI",SUMIFS(DataGHGI[MtCO2e],DataGHGI[Sector],"Land-Use Change and Forestry",DataGHGI[ISO3],calc[[#This Row],[ISO3]]),""))</f>
        <v>0</v>
      </c>
      <c r="S164" t="str">
        <f>IF(calc[[#This Row],[C4Value]]&lt;&gt;0,IF(calc[[#This Row],[C4Value]]&lt;calc[[#This Row],[C4Threshold]],"Yes","No"),"nd")</f>
        <v>nd</v>
      </c>
      <c r="T164" t="str">
        <f>IF(calc[[#This Row],[Method]]="FABLEBrief",INDEX(Method_FABLEBrief[],MATCH("AFOLU",Method_FABLEBrief[Criteria],0),3),IF(calc[[#This Row],[Method]]="Test",INDEX(Method_Test[],MATCH("AFOLU",Method_Test[Criteria],0),3),""))</f>
        <v>FAO</v>
      </c>
      <c r="U164" s="25">
        <f>IF(calc[[#This Row],[Method]]="FABLEBrief",INDEX(Method_FABLEBrief[],MATCH("AFOLU",Method_FABLEBrief[Criteria],0),2),IF(calc[[#This Row],[Method]]="Test",INDEX(Method_Test[],MATCH("AFOLU",Method_Test[Criteria],0),2),""))</f>
        <v>0</v>
      </c>
      <c r="V164" s="25">
        <f>IF(calc[[#This Row],[C5Source]]="FAO",SUMIFS(DataGHGFAO[AFOLU_MtCO2e],DataGHGFAO[ISO3],calc[[#This Row],[ISO3]]),IF(calc[[#This Row],[C5Source]]="GHGI",SUMIFS(DataGHGI[MtCO2e],DataGHGI[Sector],"Land-Use Change and Forestry",DataGHGI[ISO3],calc[[#This Row],[ISO3]])+SUMIFS(DataGHGI[MtCO2e],DataGHGI[Sector],"Agriculture",DataGHGI[ISO3],calc[[#This Row],[ISO3]]),""))</f>
        <v>0</v>
      </c>
      <c r="W164" t="str">
        <f>IF(calc[[#This Row],[C5Value]]&lt;&gt;0,IF(calc[[#This Row],[C5Value]]&lt;calc[[#This Row],[C5Threshold]],"No","Yes"),"nd")</f>
        <v>nd</v>
      </c>
      <c r="X164" s="60" t="str">
        <f>IF(AND(calc[[#This Row],[C1Outcome]]="NO",calc[[#This Row],[C2Outcome]]="NO"),IF(calc[[#This Row],[C3Outcome]]="YES","Profile5","Profile6"),IF(calc[[#This Row],[C3Outcome]]="No","Profile4",IF(calc[[#This Row],[C4Outcome]]="YES",IF(calc[[#This Row],[C5Outcome]]="YES","Profile1","Profile2"),"Profile3")))</f>
        <v>Profile3</v>
      </c>
      <c r="Y164" s="44" t="str">
        <f>IF(OR(calc[[#This Row],[C1Outcome]]="nd",calc[[#This Row],[C3Outcome]]="nd",calc[[#This Row],[C5Outcome]]="nd"),"",calc[[#This Row],[PROFILE_pre]])</f>
        <v/>
      </c>
      <c r="Z164" s="62">
        <f>SUMIFS(DataGHGFAO[LULUCF_MtCO2e],DataGHGFAO[ISO3],calc[[#This Row],[ISO3]])</f>
        <v>0</v>
      </c>
      <c r="AA164" s="62">
        <f>SUMIFS(DataGHGFAO[Crop_MtCO2e],DataGHGFAO[ISO3],calc[[#This Row],[ISO3]])</f>
        <v>0</v>
      </c>
      <c r="AB164" s="62">
        <f>SUMIFS(DataGHGFAO[Livestock_MtCO2e],DataGHGFAO[ISO3],calc[[#This Row],[ISO3]])</f>
        <v>0</v>
      </c>
      <c r="AC164" s="62">
        <f>SUMIFS(DataGHGFAO[AFOLU_MtCO2e],DataGHGFAO[ISO3],calc[[#This Row],[ISO3]])</f>
        <v>0</v>
      </c>
    </row>
    <row r="165" spans="1:29">
      <c r="A165" t="s">
        <v>341</v>
      </c>
      <c r="B165" t="s">
        <v>342</v>
      </c>
      <c r="C165" t="str">
        <f>INDEX(SelectionMethod[],MATCH("x",SelectionMethod[Selection],0),2)</f>
        <v>FABLEBrief</v>
      </c>
      <c r="D165" t="str">
        <f>IF(calc[[#This Row],[Method]]="FABLEBrief",INDEX(Method_FABLEBrief[],MATCH("Totalkcal",Method_FABLEBrief[Criteria],0),3),IF(calc[[#This Row],[Method]]="Test",INDEX(Method_Test[],MATCH("Totalkcal",Method_Test[Criteria],0),3),""))</f>
        <v>FAO</v>
      </c>
      <c r="E165">
        <f>IF(calc[[#This Row],[Method]]="FABLEBrief",INDEX(Method_FABLEBrief[],MATCH("Totalkcal",Method_FABLEBrief[Criteria],0),2),IF(calc[[#This Row],[Method]]="Test",INDEX(Method_Test[],MATCH("Totalkcal",Method_Test[Criteria],0),2),""))</f>
        <v>3000</v>
      </c>
      <c r="F165">
        <f>IF(calc[[#This Row],[C1Source]]="FAO",SUMIFS(DataFoodConso[Total Kcal],DataFoodConso[ISO3],calc[[#This Row],[ISO3]]),"")</f>
        <v>3228</v>
      </c>
      <c r="G165" t="str">
        <f>IF(calc[[#This Row],[C1Value]]&gt;0,IF(calc[[#This Row],[C1Value]]&lt;=calc[[#This Row],[C1Threshold]],"No","Yes"),"nd")</f>
        <v>Yes</v>
      </c>
      <c r="H165" t="str">
        <f>IF(calc[[#This Row],[Method]]="FABLEBrief",INDEX(Method_FABLEBrief[],MATCH("RedMeatkcal",Method_FABLEBrief[Criteria],0),3),IF(calc[[#This Row],[Method]]="Test",INDEX(Method_Test[],MATCH("RedMeatkcal",Method_Test[Criteria],0),3),""))</f>
        <v>FAO</v>
      </c>
      <c r="I165">
        <f>IF(calc[[#This Row],[Method]]="FABLEBrief",INDEX(Method_FABLEBrief[],MATCH("RedMeatkcal",Method_FABLEBrief[Criteria],0),2),IF(calc[[#This Row],[Method]]="Test",INDEX(Method_Test[],MATCH("RedMeatkcal",Method_Test[Criteria],0),2),""))</f>
        <v>60</v>
      </c>
      <c r="J165">
        <f>IF(calc[[#This Row],[C2Source]]="FAO",SUMIFS(DataFoodConso[Red Meat],DataFoodConso[ISO3],calc[[#This Row],[ISO3]]),"")</f>
        <v>273</v>
      </c>
      <c r="K165" t="str">
        <f>IF(AND(calc[[#This Row],[C2Value]]&gt;0,calc[[#This Row],[C2Value]]&lt;=calc[[#This Row],[C2Threshold]]),"No","Yes")</f>
        <v>Yes</v>
      </c>
      <c r="L165" t="str">
        <f>IF(calc[[#This Row],[Method]]="FABLEBrief",INDEX(Method_FABLEBrief[],MATCH("LandRemovalPotential",Method_FABLEBrief[Criteria],0),3),IF(calc[[#This Row],[Method]]="Test",INDEX(Method_Test[],MATCH("LandRemovalPotential",Method_Test[Criteria],0),3),""))</f>
        <v>RoeNoAgri</v>
      </c>
      <c r="M165" s="3">
        <f>IF(calc[[#This Row],[Method]]="FABLEBrief",INDEX(Method_FABLEBrief[],MATCH("LandRemovalPotential",Method_FABLEBrief[Criteria],0),2),IF(calc[[#This Row],[Method]]="Test",INDEX(Method_Test[],MATCH("LandRemovalPotential",Method_Test[Criteria],0),2),""))</f>
        <v>0.19550000000000001</v>
      </c>
      <c r="N165" s="3">
        <f>IF(AND(calc[[#This Row],[C3Source]]="RoeNoAgri",calc[[#This Row],[C4Source]]="FAO"),SUMIFS(DataShLandRemPot[FAOSh_noagri],DataShLandRemPot[ISO3],calc[[#This Row],[ISO3]]),IF(AND(calc[[#This Row],[C3Source]]="RoeAgri",calc[[#This Row],[C4Source]]="FAO"),SUMIFS(DataShLandRemPot[FAOSh_withagri],DataShLandRemPot[ISO3],calc[[#This Row],[ISO3]]),IF(AND(calc[[#This Row],[C3Source]]="RoeNoAgri",calc[[#This Row],[C4Source]]="GHGI"),SUMIFS(DataShLandRemPot[GHGISh_noagri],DataShLandRemPot[ISO3],calc[[#This Row],[ISO3]]),IF(AND(calc[[#This Row],[C3Source]]="RoeAgri",calc[[#This Row],[C4Source]]="GHGI"),SUMIFS(DataShLandRemPot[GHGISh_wagri],DataShLandRemPot[ISO3],calc[[#This Row],[ISO3]]),""))))</f>
        <v>0.32832218665106644</v>
      </c>
      <c r="O165" t="str">
        <f>IF(calc[[#This Row],[C3Value]]&lt;&gt;0,IF(calc[[#This Row],[C3Value]]&gt;=calc[[#This Row],[C3Threshold]],"Yes","No"),"nd")</f>
        <v>Yes</v>
      </c>
      <c r="P165" t="str">
        <f>IF(calc[[#This Row],[Method]]="FABLEBrief",INDEX(Method_FABLEBrief[],MATCH("LULUCFnegative",Method_FABLEBrief[Criteria],0),3),IF(calc[[#This Row],[Method]]="Test",INDEX(Method_Test[],MATCH("LULUCFnegative",Method_Test[Criteria],0),3),""))</f>
        <v>FAO</v>
      </c>
      <c r="Q165" s="25">
        <f>IF(calc[[#This Row],[Method]]="FABLEBrief",INDEX(Method_FABLEBrief[],MATCH("LULUCFnegative",Method_FABLEBrief[Criteria],0),2),IF(calc[[#This Row],[Method]]="Test",INDEX(Method_Test[],MATCH("LULUCFnegative",Method_Test[Criteria],0),2),""))</f>
        <v>0</v>
      </c>
      <c r="R165" s="29">
        <f>IF(calc[[#This Row],[C4Source]]="FAO",SUMIFS(DataGHGFAO[LULUCF_MtCO2e],DataGHGFAO[ISO3],calc[[#This Row],[ISO3]]),IF(calc[[#This Row],[C4Source]]="GHGI",SUMIFS(DataGHGI[MtCO2e],DataGHGI[Sector],"Land-Use Change and Forestry",DataGHGI[ISO3],calc[[#This Row],[ISO3]]),""))</f>
        <v>-10.612770699999999</v>
      </c>
      <c r="S165" t="str">
        <f>IF(calc[[#This Row],[C4Value]]&lt;&gt;0,IF(calc[[#This Row],[C4Value]]&lt;calc[[#This Row],[C4Threshold]],"Yes","No"),"nd")</f>
        <v>Yes</v>
      </c>
      <c r="T165" t="str">
        <f>IF(calc[[#This Row],[Method]]="FABLEBrief",INDEX(Method_FABLEBrief[],MATCH("AFOLU",Method_FABLEBrief[Criteria],0),3),IF(calc[[#This Row],[Method]]="Test",INDEX(Method_Test[],MATCH("AFOLU",Method_Test[Criteria],0),3),""))</f>
        <v>FAO</v>
      </c>
      <c r="U165" s="25">
        <f>IF(calc[[#This Row],[Method]]="FABLEBrief",INDEX(Method_FABLEBrief[],MATCH("AFOLU",Method_FABLEBrief[Criteria],0),2),IF(calc[[#This Row],[Method]]="Test",INDEX(Method_Test[],MATCH("AFOLU",Method_Test[Criteria],0),2),""))</f>
        <v>0</v>
      </c>
      <c r="V165" s="25">
        <f>IF(calc[[#This Row],[C5Source]]="FAO",SUMIFS(DataGHGFAO[AFOLU_MtCO2e],DataGHGFAO[ISO3],calc[[#This Row],[ISO3]]),IF(calc[[#This Row],[C5Source]]="GHGI",SUMIFS(DataGHGI[MtCO2e],DataGHGI[Sector],"Land-Use Change and Forestry",DataGHGI[ISO3],calc[[#This Row],[ISO3]])+SUMIFS(DataGHGI[MtCO2e],DataGHGI[Sector],"Agriculture",DataGHGI[ISO3],calc[[#This Row],[ISO3]]),""))</f>
        <v>33.046138299999996</v>
      </c>
      <c r="W165" t="str">
        <f>IF(calc[[#This Row],[C5Value]]&lt;&gt;0,IF(calc[[#This Row],[C5Value]]&lt;calc[[#This Row],[C5Threshold]],"No","Yes"),"nd")</f>
        <v>Yes</v>
      </c>
      <c r="X165" s="60" t="str">
        <f>IF(AND(calc[[#This Row],[C1Outcome]]="NO",calc[[#This Row],[C2Outcome]]="NO"),IF(calc[[#This Row],[C3Outcome]]="YES","Profile5","Profile6"),IF(calc[[#This Row],[C3Outcome]]="No","Profile4",IF(calc[[#This Row],[C4Outcome]]="YES",IF(calc[[#This Row],[C5Outcome]]="YES","Profile1","Profile2"),"Profile3")))</f>
        <v>Profile1</v>
      </c>
      <c r="Y165" s="44" t="str">
        <f>IF(OR(calc[[#This Row],[C1Outcome]]="nd",calc[[#This Row],[C3Outcome]]="nd",calc[[#This Row],[C5Outcome]]="nd"),"",calc[[#This Row],[PROFILE_pre]])</f>
        <v>Profile1</v>
      </c>
      <c r="Z165" s="62">
        <f>SUMIFS(DataGHGFAO[LULUCF_MtCO2e],DataGHGFAO[ISO3],calc[[#This Row],[ISO3]])</f>
        <v>-10.612770699999999</v>
      </c>
      <c r="AA165" s="62">
        <f>SUMIFS(DataGHGFAO[Crop_MtCO2e],DataGHGFAO[ISO3],calc[[#This Row],[ISO3]])</f>
        <v>2.9161829999999966</v>
      </c>
      <c r="AB165" s="62">
        <f>SUMIFS(DataGHGFAO[Livestock_MtCO2e],DataGHGFAO[ISO3],calc[[#This Row],[ISO3]])</f>
        <v>40.742726000000005</v>
      </c>
      <c r="AC165" s="62">
        <f>SUMIFS(DataGHGFAO[AFOLU_MtCO2e],DataGHGFAO[ISO3],calc[[#This Row],[ISO3]])</f>
        <v>33.046138299999996</v>
      </c>
    </row>
    <row r="166" spans="1:29">
      <c r="A166" t="s">
        <v>273</v>
      </c>
      <c r="B166" t="s">
        <v>274</v>
      </c>
      <c r="C166" t="str">
        <f>INDEX(SelectionMethod[],MATCH("x",SelectionMethod[Selection],0),2)</f>
        <v>FABLEBrief</v>
      </c>
      <c r="D166" t="str">
        <f>IF(calc[[#This Row],[Method]]="FABLEBrief",INDEX(Method_FABLEBrief[],MATCH("Totalkcal",Method_FABLEBrief[Criteria],0),3),IF(calc[[#This Row],[Method]]="Test",INDEX(Method_Test[],MATCH("Totalkcal",Method_Test[Criteria],0),3),""))</f>
        <v>FAO</v>
      </c>
      <c r="E166">
        <f>IF(calc[[#This Row],[Method]]="FABLEBrief",INDEX(Method_FABLEBrief[],MATCH("Totalkcal",Method_FABLEBrief[Criteria],0),2),IF(calc[[#This Row],[Method]]="Test",INDEX(Method_Test[],MATCH("Totalkcal",Method_Test[Criteria],0),2),""))</f>
        <v>3000</v>
      </c>
      <c r="F166">
        <f>IF(calc[[#This Row],[C1Source]]="FAO",SUMIFS(DataFoodConso[Total Kcal],DataFoodConso[ISO3],calc[[#This Row],[ISO3]]),"")</f>
        <v>2620</v>
      </c>
      <c r="G166" t="str">
        <f>IF(calc[[#This Row],[C1Value]]&gt;0,IF(calc[[#This Row],[C1Value]]&lt;=calc[[#This Row],[C1Threshold]],"No","Yes"),"nd")</f>
        <v>No</v>
      </c>
      <c r="H166" t="str">
        <f>IF(calc[[#This Row],[Method]]="FABLEBrief",INDEX(Method_FABLEBrief[],MATCH("RedMeatkcal",Method_FABLEBrief[Criteria],0),3),IF(calc[[#This Row],[Method]]="Test",INDEX(Method_Test[],MATCH("RedMeatkcal",Method_Test[Criteria],0),3),""))</f>
        <v>FAO</v>
      </c>
      <c r="I166">
        <f>IF(calc[[#This Row],[Method]]="FABLEBrief",INDEX(Method_FABLEBrief[],MATCH("RedMeatkcal",Method_FABLEBrief[Criteria],0),2),IF(calc[[#This Row],[Method]]="Test",INDEX(Method_Test[],MATCH("RedMeatkcal",Method_Test[Criteria],0),2),""))</f>
        <v>60</v>
      </c>
      <c r="J166">
        <f>IF(calc[[#This Row],[C2Source]]="FAO",SUMIFS(DataFoodConso[Red Meat],DataFoodConso[ISO3],calc[[#This Row],[ISO3]]),"")</f>
        <v>31</v>
      </c>
      <c r="K166" t="str">
        <f>IF(AND(calc[[#This Row],[C2Value]]&gt;0,calc[[#This Row],[C2Value]]&lt;=calc[[#This Row],[C2Threshold]]),"No","Yes")</f>
        <v>No</v>
      </c>
      <c r="L166" t="str">
        <f>IF(calc[[#This Row],[Method]]="FABLEBrief",INDEX(Method_FABLEBrief[],MATCH("LandRemovalPotential",Method_FABLEBrief[Criteria],0),3),IF(calc[[#This Row],[Method]]="Test",INDEX(Method_Test[],MATCH("LandRemovalPotential",Method_Test[Criteria],0),3),""))</f>
        <v>RoeNoAgri</v>
      </c>
      <c r="M166" s="3">
        <f>IF(calc[[#This Row],[Method]]="FABLEBrief",INDEX(Method_FABLEBrief[],MATCH("LandRemovalPotential",Method_FABLEBrief[Criteria],0),2),IF(calc[[#This Row],[Method]]="Test",INDEX(Method_Test[],MATCH("LandRemovalPotential",Method_Test[Criteria],0),2),""))</f>
        <v>0.19550000000000001</v>
      </c>
      <c r="N166" s="3">
        <f>IF(AND(calc[[#This Row],[C3Source]]="RoeNoAgri",calc[[#This Row],[C4Source]]="FAO"),SUMIFS(DataShLandRemPot[FAOSh_noagri],DataShLandRemPot[ISO3],calc[[#This Row],[ISO3]]),IF(AND(calc[[#This Row],[C3Source]]="RoeAgri",calc[[#This Row],[C4Source]]="FAO"),SUMIFS(DataShLandRemPot[FAOSh_withagri],DataShLandRemPot[ISO3],calc[[#This Row],[ISO3]]),IF(AND(calc[[#This Row],[C3Source]]="RoeNoAgri",calc[[#This Row],[C4Source]]="GHGI"),SUMIFS(DataShLandRemPot[GHGISh_noagri],DataShLandRemPot[ISO3],calc[[#This Row],[ISO3]]),IF(AND(calc[[#This Row],[C3Source]]="RoeAgri",calc[[#This Row],[C4Source]]="GHGI"),SUMIFS(DataShLandRemPot[GHGISh_wagri],DataShLandRemPot[ISO3],calc[[#This Row],[ISO3]]),""))))</f>
        <v>1.3803720257489815</v>
      </c>
      <c r="O166" t="str">
        <f>IF(calc[[#This Row],[C3Value]]&lt;&gt;0,IF(calc[[#This Row],[C3Value]]&gt;=calc[[#This Row],[C3Threshold]],"Yes","No"),"nd")</f>
        <v>Yes</v>
      </c>
      <c r="P166" t="str">
        <f>IF(calc[[#This Row],[Method]]="FABLEBrief",INDEX(Method_FABLEBrief[],MATCH("LULUCFnegative",Method_FABLEBrief[Criteria],0),3),IF(calc[[#This Row],[Method]]="Test",INDEX(Method_Test[],MATCH("LULUCFnegative",Method_Test[Criteria],0),3),""))</f>
        <v>FAO</v>
      </c>
      <c r="Q166" s="25">
        <f>IF(calc[[#This Row],[Method]]="FABLEBrief",INDEX(Method_FABLEBrief[],MATCH("LULUCFnegative",Method_FABLEBrief[Criteria],0),2),IF(calc[[#This Row],[Method]]="Test",INDEX(Method_Test[],MATCH("LULUCFnegative",Method_Test[Criteria],0),2),""))</f>
        <v>0</v>
      </c>
      <c r="R166" s="29">
        <f>IF(calc[[#This Row],[C4Source]]="FAO",SUMIFS(DataGHGFAO[LULUCF_MtCO2e],DataGHGFAO[ISO3],calc[[#This Row],[ISO3]]),IF(calc[[#This Row],[C4Source]]="GHGI",SUMIFS(DataGHGI[MtCO2e],DataGHGI[Sector],"Land-Use Change and Forestry",DataGHGI[ISO3],calc[[#This Row],[ISO3]]),""))</f>
        <v>19.614711500000002</v>
      </c>
      <c r="S166" t="str">
        <f>IF(calc[[#This Row],[C4Value]]&lt;&gt;0,IF(calc[[#This Row],[C4Value]]&lt;calc[[#This Row],[C4Threshold]],"Yes","No"),"nd")</f>
        <v>No</v>
      </c>
      <c r="T166" t="str">
        <f>IF(calc[[#This Row],[Method]]="FABLEBrief",INDEX(Method_FABLEBrief[],MATCH("AFOLU",Method_FABLEBrief[Criteria],0),3),IF(calc[[#This Row],[Method]]="Test",INDEX(Method_Test[],MATCH("AFOLU",Method_Test[Criteria],0),3),""))</f>
        <v>FAO</v>
      </c>
      <c r="U166" s="25">
        <f>IF(calc[[#This Row],[Method]]="FABLEBrief",INDEX(Method_FABLEBrief[],MATCH("AFOLU",Method_FABLEBrief[Criteria],0),2),IF(calc[[#This Row],[Method]]="Test",INDEX(Method_Test[],MATCH("AFOLU",Method_Test[Criteria],0),2),""))</f>
        <v>0</v>
      </c>
      <c r="V166" s="25">
        <f>IF(calc[[#This Row],[C5Source]]="FAO",SUMIFS(DataGHGFAO[AFOLU_MtCO2e],DataGHGFAO[ISO3],calc[[#This Row],[ISO3]]),IF(calc[[#This Row],[C5Source]]="GHGI",SUMIFS(DataGHGI[MtCO2e],DataGHGI[Sector],"Land-Use Change and Forestry",DataGHGI[ISO3],calc[[#This Row],[ISO3]])+SUMIFS(DataGHGI[MtCO2e],DataGHGI[Sector],"Agriculture",DataGHGI[ISO3],calc[[#This Row],[ISO3]]),""))</f>
        <v>31.5684656</v>
      </c>
      <c r="W166" t="str">
        <f>IF(calc[[#This Row],[C5Value]]&lt;&gt;0,IF(calc[[#This Row],[C5Value]]&lt;calc[[#This Row],[C5Threshold]],"No","Yes"),"nd")</f>
        <v>Yes</v>
      </c>
      <c r="X166" s="60" t="str">
        <f>IF(AND(calc[[#This Row],[C1Outcome]]="NO",calc[[#This Row],[C2Outcome]]="NO"),IF(calc[[#This Row],[C3Outcome]]="YES","Profile5","Profile6"),IF(calc[[#This Row],[C3Outcome]]="No","Profile4",IF(calc[[#This Row],[C4Outcome]]="YES",IF(calc[[#This Row],[C5Outcome]]="YES","Profile1","Profile2"),"Profile3")))</f>
        <v>Profile5</v>
      </c>
      <c r="Y166" s="44" t="str">
        <f>IF(OR(calc[[#This Row],[C1Outcome]]="nd",calc[[#This Row],[C3Outcome]]="nd",calc[[#This Row],[C5Outcome]]="nd"),"",calc[[#This Row],[PROFILE_pre]])</f>
        <v>Profile5</v>
      </c>
      <c r="Z166" s="62">
        <f>SUMIFS(DataGHGFAO[LULUCF_MtCO2e],DataGHGFAO[ISO3],calc[[#This Row],[ISO3]])</f>
        <v>19.614711500000002</v>
      </c>
      <c r="AA166" s="62">
        <f>SUMIFS(DataGHGFAO[Crop_MtCO2e],DataGHGFAO[ISO3],calc[[#This Row],[ISO3]])</f>
        <v>0.61833329999999975</v>
      </c>
      <c r="AB166" s="62">
        <f>SUMIFS(DataGHGFAO[Livestock_MtCO2e],DataGHGFAO[ISO3],calc[[#This Row],[ISO3]])</f>
        <v>11.3354208</v>
      </c>
      <c r="AC166" s="62">
        <f>SUMIFS(DataGHGFAO[AFOLU_MtCO2e],DataGHGFAO[ISO3],calc[[#This Row],[ISO3]])</f>
        <v>31.5684656</v>
      </c>
    </row>
    <row r="167" spans="1:29">
      <c r="A167" t="s">
        <v>355</v>
      </c>
      <c r="B167" t="s">
        <v>356</v>
      </c>
      <c r="C167" t="str">
        <f>INDEX(SelectionMethod[],MATCH("x",SelectionMethod[Selection],0),2)</f>
        <v>FABLEBrief</v>
      </c>
      <c r="D167" t="str">
        <f>IF(calc[[#This Row],[Method]]="FABLEBrief",INDEX(Method_FABLEBrief[],MATCH("Totalkcal",Method_FABLEBrief[Criteria],0),3),IF(calc[[#This Row],[Method]]="Test",INDEX(Method_Test[],MATCH("Totalkcal",Method_Test[Criteria],0),3),""))</f>
        <v>FAO</v>
      </c>
      <c r="E167">
        <f>IF(calc[[#This Row],[Method]]="FABLEBrief",INDEX(Method_FABLEBrief[],MATCH("Totalkcal",Method_FABLEBrief[Criteria],0),2),IF(calc[[#This Row],[Method]]="Test",INDEX(Method_Test[],MATCH("Totalkcal",Method_Test[Criteria],0),2),""))</f>
        <v>3000</v>
      </c>
      <c r="F167">
        <f>IF(calc[[#This Row],[C1Source]]="FAO",SUMIFS(DataFoodConso[Total Kcal],DataFoodConso[ISO3],calc[[#This Row],[ISO3]]),"")</f>
        <v>2623</v>
      </c>
      <c r="G167" t="str">
        <f>IF(calc[[#This Row],[C1Value]]&gt;0,IF(calc[[#This Row],[C1Value]]&lt;=calc[[#This Row],[C1Threshold]],"No","Yes"),"nd")</f>
        <v>No</v>
      </c>
      <c r="H167" t="str">
        <f>IF(calc[[#This Row],[Method]]="FABLEBrief",INDEX(Method_FABLEBrief[],MATCH("RedMeatkcal",Method_FABLEBrief[Criteria],0),3),IF(calc[[#This Row],[Method]]="Test",INDEX(Method_Test[],MATCH("RedMeatkcal",Method_Test[Criteria],0),3),""))</f>
        <v>FAO</v>
      </c>
      <c r="I167">
        <f>IF(calc[[#This Row],[Method]]="FABLEBrief",INDEX(Method_FABLEBrief[],MATCH("RedMeatkcal",Method_FABLEBrief[Criteria],0),2),IF(calc[[#This Row],[Method]]="Test",INDEX(Method_Test[],MATCH("RedMeatkcal",Method_Test[Criteria],0),2),""))</f>
        <v>60</v>
      </c>
      <c r="J167">
        <f>IF(calc[[#This Row],[C2Source]]="FAO",SUMIFS(DataFoodConso[Red Meat],DataFoodConso[ISO3],calc[[#This Row],[ISO3]]),"")</f>
        <v>22</v>
      </c>
      <c r="K167" t="str">
        <f>IF(AND(calc[[#This Row],[C2Value]]&gt;0,calc[[#This Row],[C2Value]]&lt;=calc[[#This Row],[C2Threshold]]),"No","Yes")</f>
        <v>No</v>
      </c>
      <c r="L167" t="str">
        <f>IF(calc[[#This Row],[Method]]="FABLEBrief",INDEX(Method_FABLEBrief[],MATCH("LandRemovalPotential",Method_FABLEBrief[Criteria],0),3),IF(calc[[#This Row],[Method]]="Test",INDEX(Method_Test[],MATCH("LandRemovalPotential",Method_Test[Criteria],0),3),""))</f>
        <v>RoeNoAgri</v>
      </c>
      <c r="M167" s="3">
        <f>IF(calc[[#This Row],[Method]]="FABLEBrief",INDEX(Method_FABLEBrief[],MATCH("LandRemovalPotential",Method_FABLEBrief[Criteria],0),2),IF(calc[[#This Row],[Method]]="Test",INDEX(Method_Test[],MATCH("LandRemovalPotential",Method_Test[Criteria],0),2),""))</f>
        <v>0.19550000000000001</v>
      </c>
      <c r="N167" s="3">
        <f>IF(AND(calc[[#This Row],[C3Source]]="RoeNoAgri",calc[[#This Row],[C4Source]]="FAO"),SUMIFS(DataShLandRemPot[FAOSh_noagri],DataShLandRemPot[ISO3],calc[[#This Row],[ISO3]]),IF(AND(calc[[#This Row],[C3Source]]="RoeAgri",calc[[#This Row],[C4Source]]="FAO"),SUMIFS(DataShLandRemPot[FAOSh_withagri],DataShLandRemPot[ISO3],calc[[#This Row],[ISO3]]),IF(AND(calc[[#This Row],[C3Source]]="RoeNoAgri",calc[[#This Row],[C4Source]]="GHGI"),SUMIFS(DataShLandRemPot[GHGISh_noagri],DataShLandRemPot[ISO3],calc[[#This Row],[ISO3]]),IF(AND(calc[[#This Row],[C3Source]]="RoeAgri",calc[[#This Row],[C4Source]]="GHGI"),SUMIFS(DataShLandRemPot[GHGISh_wagri],DataShLandRemPot[ISO3],calc[[#This Row],[ISO3]]),""))))</f>
        <v>4.9514428773977E-2</v>
      </c>
      <c r="O167" t="str">
        <f>IF(calc[[#This Row],[C3Value]]&lt;&gt;0,IF(calc[[#This Row],[C3Value]]&gt;=calc[[#This Row],[C3Threshold]],"Yes","No"),"nd")</f>
        <v>No</v>
      </c>
      <c r="P167" t="str">
        <f>IF(calc[[#This Row],[Method]]="FABLEBrief",INDEX(Method_FABLEBrief[],MATCH("LULUCFnegative",Method_FABLEBrief[Criteria],0),3),IF(calc[[#This Row],[Method]]="Test",INDEX(Method_Test[],MATCH("LULUCFnegative",Method_Test[Criteria],0),3),""))</f>
        <v>FAO</v>
      </c>
      <c r="Q167" s="25">
        <f>IF(calc[[#This Row],[Method]]="FABLEBrief",INDEX(Method_FABLEBrief[],MATCH("LULUCFnegative",Method_FABLEBrief[Criteria],0),2),IF(calc[[#This Row],[Method]]="Test",INDEX(Method_Test[],MATCH("LULUCFnegative",Method_Test[Criteria],0),2),""))</f>
        <v>0</v>
      </c>
      <c r="R167" s="29">
        <f>IF(calc[[#This Row],[C4Source]]="FAO",SUMIFS(DataGHGFAO[LULUCF_MtCO2e],DataGHGFAO[ISO3],calc[[#This Row],[ISO3]]),IF(calc[[#This Row],[C4Source]]="GHGI",SUMIFS(DataGHGI[MtCO2e],DataGHGI[Sector],"Land-Use Change and Forestry",DataGHGI[ISO3],calc[[#This Row],[ISO3]]),""))</f>
        <v>1.2441021999999999</v>
      </c>
      <c r="S167" t="str">
        <f>IF(calc[[#This Row],[C4Value]]&lt;&gt;0,IF(calc[[#This Row],[C4Value]]&lt;calc[[#This Row],[C4Threshold]],"Yes","No"),"nd")</f>
        <v>No</v>
      </c>
      <c r="T167" t="str">
        <f>IF(calc[[#This Row],[Method]]="FABLEBrief",INDEX(Method_FABLEBrief[],MATCH("AFOLU",Method_FABLEBrief[Criteria],0),3),IF(calc[[#This Row],[Method]]="Test",INDEX(Method_Test[],MATCH("AFOLU",Method_Test[Criteria],0),3),""))</f>
        <v>FAO</v>
      </c>
      <c r="U167" s="25">
        <f>IF(calc[[#This Row],[Method]]="FABLEBrief",INDEX(Method_FABLEBrief[],MATCH("AFOLU",Method_FABLEBrief[Criteria],0),2),IF(calc[[#This Row],[Method]]="Test",INDEX(Method_Test[],MATCH("AFOLU",Method_Test[Criteria],0),2),""))</f>
        <v>0</v>
      </c>
      <c r="V167" s="25">
        <f>IF(calc[[#This Row],[C5Source]]="FAO",SUMIFS(DataGHGFAO[AFOLU_MtCO2e],DataGHGFAO[ISO3],calc[[#This Row],[ISO3]]),IF(calc[[#This Row],[C5Source]]="GHGI",SUMIFS(DataGHGI[MtCO2e],DataGHGI[Sector],"Land-Use Change and Forestry",DataGHGI[ISO3],calc[[#This Row],[ISO3]])+SUMIFS(DataGHGI[MtCO2e],DataGHGI[Sector],"Agriculture",DataGHGI[ISO3],calc[[#This Row],[ISO3]]),""))</f>
        <v>34.184753900000004</v>
      </c>
      <c r="W167" t="str">
        <f>IF(calc[[#This Row],[C5Value]]&lt;&gt;0,IF(calc[[#This Row],[C5Value]]&lt;calc[[#This Row],[C5Threshold]],"No","Yes"),"nd")</f>
        <v>Yes</v>
      </c>
      <c r="X167" s="60" t="str">
        <f>IF(AND(calc[[#This Row],[C1Outcome]]="NO",calc[[#This Row],[C2Outcome]]="NO"),IF(calc[[#This Row],[C3Outcome]]="YES","Profile5","Profile6"),IF(calc[[#This Row],[C3Outcome]]="No","Profile4",IF(calc[[#This Row],[C4Outcome]]="YES",IF(calc[[#This Row],[C5Outcome]]="YES","Profile1","Profile2"),"Profile3")))</f>
        <v>Profile6</v>
      </c>
      <c r="Y167" s="44" t="str">
        <f>IF(OR(calc[[#This Row],[C1Outcome]]="nd",calc[[#This Row],[C3Outcome]]="nd",calc[[#This Row],[C5Outcome]]="nd"),"",calc[[#This Row],[PROFILE_pre]])</f>
        <v>Profile6</v>
      </c>
      <c r="Z167" s="62">
        <f>SUMIFS(DataGHGFAO[LULUCF_MtCO2e],DataGHGFAO[ISO3],calc[[#This Row],[ISO3]])</f>
        <v>1.2441021999999999</v>
      </c>
      <c r="AA167" s="62">
        <f>SUMIFS(DataGHGFAO[Crop_MtCO2e],DataGHGFAO[ISO3],calc[[#This Row],[ISO3]])</f>
        <v>0.73168280000000152</v>
      </c>
      <c r="AB167" s="62">
        <f>SUMIFS(DataGHGFAO[Livestock_MtCO2e],DataGHGFAO[ISO3],calc[[#This Row],[ISO3]])</f>
        <v>32.208968900000002</v>
      </c>
      <c r="AC167" s="62">
        <f>SUMIFS(DataGHGFAO[AFOLU_MtCO2e],DataGHGFAO[ISO3],calc[[#This Row],[ISO3]])</f>
        <v>34.184753900000004</v>
      </c>
    </row>
    <row r="168" spans="1:29">
      <c r="A168" t="s">
        <v>233</v>
      </c>
      <c r="B168" t="s">
        <v>234</v>
      </c>
      <c r="C168" t="str">
        <f>INDEX(SelectionMethod[],MATCH("x",SelectionMethod[Selection],0),2)</f>
        <v>FABLEBrief</v>
      </c>
      <c r="D168" t="str">
        <f>IF(calc[[#This Row],[Method]]="FABLEBrief",INDEX(Method_FABLEBrief[],MATCH("Totalkcal",Method_FABLEBrief[Criteria],0),3),IF(calc[[#This Row],[Method]]="Test",INDEX(Method_Test[],MATCH("Totalkcal",Method_Test[Criteria],0),3),""))</f>
        <v>FAO</v>
      </c>
      <c r="E168">
        <f>IF(calc[[#This Row],[Method]]="FABLEBrief",INDEX(Method_FABLEBrief[],MATCH("Totalkcal",Method_FABLEBrief[Criteria],0),2),IF(calc[[#This Row],[Method]]="Test",INDEX(Method_Test[],MATCH("Totalkcal",Method_Test[Criteria],0),2),""))</f>
        <v>3000</v>
      </c>
      <c r="F168">
        <f>IF(calc[[#This Row],[C1Source]]="FAO",SUMIFS(DataFoodConso[Total Kcal],DataFoodConso[ISO3],calc[[#This Row],[ISO3]]),"")</f>
        <v>2565</v>
      </c>
      <c r="G168" t="str">
        <f>IF(calc[[#This Row],[C1Value]]&gt;0,IF(calc[[#This Row],[C1Value]]&lt;=calc[[#This Row],[C1Threshold]],"No","Yes"),"nd")</f>
        <v>No</v>
      </c>
      <c r="H168" t="str">
        <f>IF(calc[[#This Row],[Method]]="FABLEBrief",INDEX(Method_FABLEBrief[],MATCH("RedMeatkcal",Method_FABLEBrief[Criteria],0),3),IF(calc[[#This Row],[Method]]="Test",INDEX(Method_Test[],MATCH("RedMeatkcal",Method_Test[Criteria],0),3),""))</f>
        <v>FAO</v>
      </c>
      <c r="I168">
        <f>IF(calc[[#This Row],[Method]]="FABLEBrief",INDEX(Method_FABLEBrief[],MATCH("RedMeatkcal",Method_FABLEBrief[Criteria],0),2),IF(calc[[#This Row],[Method]]="Test",INDEX(Method_Test[],MATCH("RedMeatkcal",Method_Test[Criteria],0),2),""))</f>
        <v>60</v>
      </c>
      <c r="J168">
        <f>IF(calc[[#This Row],[C2Source]]="FAO",SUMIFS(DataFoodConso[Red Meat],DataFoodConso[ISO3],calc[[#This Row],[ISO3]]),"")</f>
        <v>30</v>
      </c>
      <c r="K168" s="41" t="str">
        <f>IF(AND(calc[[#This Row],[C2Value]]&gt;0,calc[[#This Row],[C2Value]]&lt;=calc[[#This Row],[C2Threshold]]),"No","Yes")</f>
        <v>No</v>
      </c>
      <c r="L168" t="str">
        <f>IF(calc[[#This Row],[Method]]="FABLEBrief",INDEX(Method_FABLEBrief[],MATCH("LandRemovalPotential",Method_FABLEBrief[Criteria],0),3),IF(calc[[#This Row],[Method]]="Test",INDEX(Method_Test[],MATCH("LandRemovalPotential",Method_Test[Criteria],0),3),""))</f>
        <v>RoeNoAgri</v>
      </c>
      <c r="M168" s="3">
        <f>IF(calc[[#This Row],[Method]]="FABLEBrief",INDEX(Method_FABLEBrief[],MATCH("LandRemovalPotential",Method_FABLEBrief[Criteria],0),2),IF(calc[[#This Row],[Method]]="Test",INDEX(Method_Test[],MATCH("LandRemovalPotential",Method_Test[Criteria],0),2),""))</f>
        <v>0.19550000000000001</v>
      </c>
      <c r="N168" s="3">
        <f>IF(AND(calc[[#This Row],[C3Source]]="RoeNoAgri",calc[[#This Row],[C4Source]]="FAO"),SUMIFS(DataShLandRemPot[FAOSh_noagri],DataShLandRemPot[ISO3],calc[[#This Row],[ISO3]]),IF(AND(calc[[#This Row],[C3Source]]="RoeAgri",calc[[#This Row],[C4Source]]="FAO"),SUMIFS(DataShLandRemPot[FAOSh_withagri],DataShLandRemPot[ISO3],calc[[#This Row],[ISO3]]),IF(AND(calc[[#This Row],[C3Source]]="RoeNoAgri",calc[[#This Row],[C4Source]]="GHGI"),SUMIFS(DataShLandRemPot[GHGISh_noagri],DataShLandRemPot[ISO3],calc[[#This Row],[ISO3]]),IF(AND(calc[[#This Row],[C3Source]]="RoeAgri",calc[[#This Row],[C4Source]]="GHGI"),SUMIFS(DataShLandRemPot[GHGISh_wagri],DataShLandRemPot[ISO3],calc[[#This Row],[ISO3]]),""))))</f>
        <v>0.33676779308154081</v>
      </c>
      <c r="O168" t="str">
        <f>IF(calc[[#This Row],[C3Value]]&lt;&gt;0,IF(calc[[#This Row],[C3Value]]&gt;=calc[[#This Row],[C3Threshold]],"Yes","No"),"nd")</f>
        <v>Yes</v>
      </c>
      <c r="P168" t="str">
        <f>IF(calc[[#This Row],[Method]]="FABLEBrief",INDEX(Method_FABLEBrief[],MATCH("LULUCFnegative",Method_FABLEBrief[Criteria],0),3),IF(calc[[#This Row],[Method]]="Test",INDEX(Method_Test[],MATCH("LULUCFnegative",Method_Test[Criteria],0),3),""))</f>
        <v>FAO</v>
      </c>
      <c r="Q168" s="25">
        <f>IF(calc[[#This Row],[Method]]="FABLEBrief",INDEX(Method_FABLEBrief[],MATCH("LULUCFnegative",Method_FABLEBrief[Criteria],0),2),IF(calc[[#This Row],[Method]]="Test",INDEX(Method_Test[],MATCH("LULUCFnegative",Method_Test[Criteria],0),2),""))</f>
        <v>0</v>
      </c>
      <c r="R168" s="29">
        <f>IF(calc[[#This Row],[C4Source]]="FAO",SUMIFS(DataGHGFAO[LULUCF_MtCO2e],DataGHGFAO[ISO3],calc[[#This Row],[ISO3]]),IF(calc[[#This Row],[C4Source]]="GHGI",SUMIFS(DataGHGI[MtCO2e],DataGHGI[Sector],"Land-Use Change and Forestry",DataGHGI[ISO3],calc[[#This Row],[ISO3]]),""))</f>
        <v>46.145600400000006</v>
      </c>
      <c r="S168" t="str">
        <f>IF(calc[[#This Row],[C4Value]]&lt;&gt;0,IF(calc[[#This Row],[C4Value]]&lt;calc[[#This Row],[C4Threshold]],"Yes","No"),"nd")</f>
        <v>No</v>
      </c>
      <c r="T168" t="str">
        <f>IF(calc[[#This Row],[Method]]="FABLEBrief",INDEX(Method_FABLEBrief[],MATCH("AFOLU",Method_FABLEBrief[Criteria],0),3),IF(calc[[#This Row],[Method]]="Test",INDEX(Method_Test[],MATCH("AFOLU",Method_Test[Criteria],0),3),""))</f>
        <v>FAO</v>
      </c>
      <c r="U168" s="25">
        <f>IF(calc[[#This Row],[Method]]="FABLEBrief",INDEX(Method_FABLEBrief[],MATCH("AFOLU",Method_FABLEBrief[Criteria],0),2),IF(calc[[#This Row],[Method]]="Test",INDEX(Method_Test[],MATCH("AFOLU",Method_Test[Criteria],0),2),""))</f>
        <v>0</v>
      </c>
      <c r="V168" s="25">
        <f>IF(calc[[#This Row],[C5Source]]="FAO",SUMIFS(DataGHGFAO[AFOLU_MtCO2e],DataGHGFAO[ISO3],calc[[#This Row],[ISO3]]),IF(calc[[#This Row],[C5Source]]="GHGI",SUMIFS(DataGHGI[MtCO2e],DataGHGI[Sector],"Land-Use Change and Forestry",DataGHGI[ISO3],calc[[#This Row],[ISO3]])+SUMIFS(DataGHGI[MtCO2e],DataGHGI[Sector],"Agriculture",DataGHGI[ISO3],calc[[#This Row],[ISO3]]),""))</f>
        <v>131.40241459999999</v>
      </c>
      <c r="W168" t="str">
        <f>IF(calc[[#This Row],[C5Value]]&lt;&gt;0,IF(calc[[#This Row],[C5Value]]&lt;calc[[#This Row],[C5Threshold]],"No","Yes"),"nd")</f>
        <v>Yes</v>
      </c>
      <c r="X168" s="60" t="str">
        <f>IF(AND(calc[[#This Row],[C1Outcome]]="NO",calc[[#This Row],[C2Outcome]]="NO"),IF(calc[[#This Row],[C3Outcome]]="YES","Profile5","Profile6"),IF(calc[[#This Row],[C3Outcome]]="No","Profile4",IF(calc[[#This Row],[C4Outcome]]="YES",IF(calc[[#This Row],[C5Outcome]]="YES","Profile1","Profile2"),"Profile3")))</f>
        <v>Profile5</v>
      </c>
      <c r="Y168" s="44" t="str">
        <f>IF(OR(calc[[#This Row],[C1Outcome]]="nd",calc[[#This Row],[C3Outcome]]="nd",calc[[#This Row],[C5Outcome]]="nd"),"",calc[[#This Row],[PROFILE_pre]])</f>
        <v>Profile5</v>
      </c>
      <c r="Z168" s="62">
        <f>SUMIFS(DataGHGFAO[LULUCF_MtCO2e],DataGHGFAO[ISO3],calc[[#This Row],[ISO3]])</f>
        <v>46.145600400000006</v>
      </c>
      <c r="AA168" s="62">
        <f>SUMIFS(DataGHGFAO[Crop_MtCO2e],DataGHGFAO[ISO3],calc[[#This Row],[ISO3]])</f>
        <v>23.614595499999986</v>
      </c>
      <c r="AB168" s="62">
        <f>SUMIFS(DataGHGFAO[Livestock_MtCO2e],DataGHGFAO[ISO3],calc[[#This Row],[ISO3]])</f>
        <v>61.642218700000008</v>
      </c>
      <c r="AC168" s="62">
        <f>SUMIFS(DataGHGFAO[AFOLU_MtCO2e],DataGHGFAO[ISO3],calc[[#This Row],[ISO3]])</f>
        <v>131.40241459999999</v>
      </c>
    </row>
    <row r="169" spans="1:29">
      <c r="A169" t="s">
        <v>21</v>
      </c>
      <c r="B169" t="s">
        <v>22</v>
      </c>
      <c r="C169" t="str">
        <f>INDEX(SelectionMethod[],MATCH("x",SelectionMethod[Selection],0),2)</f>
        <v>FABLEBrief</v>
      </c>
      <c r="D169" t="str">
        <f>IF(calc[[#This Row],[Method]]="FABLEBrief",INDEX(Method_FABLEBrief[],MATCH("Totalkcal",Method_FABLEBrief[Criteria],0),3),IF(calc[[#This Row],[Method]]="Test",INDEX(Method_Test[],MATCH("Totalkcal",Method_Test[Criteria],0),3),""))</f>
        <v>FAO</v>
      </c>
      <c r="E169">
        <f>IF(calc[[#This Row],[Method]]="FABLEBrief",INDEX(Method_FABLEBrief[],MATCH("Totalkcal",Method_FABLEBrief[Criteria],0),2),IF(calc[[#This Row],[Method]]="Test",INDEX(Method_Test[],MATCH("Totalkcal",Method_Test[Criteria],0),2),""))</f>
        <v>3000</v>
      </c>
      <c r="F169">
        <f>IF(calc[[#This Row],[C1Source]]="FAO",SUMIFS(DataFoodConso[Total Kcal],DataFoodConso[ISO3],calc[[#This Row],[ISO3]]),"")</f>
        <v>0</v>
      </c>
      <c r="G169" t="str">
        <f>IF(calc[[#This Row],[C1Value]]&gt;0,IF(calc[[#This Row],[C1Value]]&lt;=calc[[#This Row],[C1Threshold]],"No","Yes"),"nd")</f>
        <v>nd</v>
      </c>
      <c r="H169" t="str">
        <f>IF(calc[[#This Row],[Method]]="FABLEBrief",INDEX(Method_FABLEBrief[],MATCH("RedMeatkcal",Method_FABLEBrief[Criteria],0),3),IF(calc[[#This Row],[Method]]="Test",INDEX(Method_Test[],MATCH("RedMeatkcal",Method_Test[Criteria],0),3),""))</f>
        <v>FAO</v>
      </c>
      <c r="I169">
        <f>IF(calc[[#This Row],[Method]]="FABLEBrief",INDEX(Method_FABLEBrief[],MATCH("RedMeatkcal",Method_FABLEBrief[Criteria],0),2),IF(calc[[#This Row],[Method]]="Test",INDEX(Method_Test[],MATCH("RedMeatkcal",Method_Test[Criteria],0),2),""))</f>
        <v>60</v>
      </c>
      <c r="J169">
        <f>IF(calc[[#This Row],[C2Source]]="FAO",SUMIFS(DataFoodConso[Red Meat],DataFoodConso[ISO3],calc[[#This Row],[ISO3]]),"")</f>
        <v>0</v>
      </c>
      <c r="K169" s="41" t="str">
        <f>IF(AND(calc[[#This Row],[C2Value]]&gt;0,calc[[#This Row],[C2Value]]&lt;=calc[[#This Row],[C2Threshold]]),"No","Yes")</f>
        <v>Yes</v>
      </c>
      <c r="L169" t="str">
        <f>IF(calc[[#This Row],[Method]]="FABLEBrief",INDEX(Method_FABLEBrief[],MATCH("LandRemovalPotential",Method_FABLEBrief[Criteria],0),3),IF(calc[[#This Row],[Method]]="Test",INDEX(Method_Test[],MATCH("LandRemovalPotential",Method_Test[Criteria],0),3),""))</f>
        <v>RoeNoAgri</v>
      </c>
      <c r="M169" s="3">
        <f>IF(calc[[#This Row],[Method]]="FABLEBrief",INDEX(Method_FABLEBrief[],MATCH("LandRemovalPotential",Method_FABLEBrief[Criteria],0),2),IF(calc[[#This Row],[Method]]="Test",INDEX(Method_Test[],MATCH("LandRemovalPotential",Method_Test[Criteria],0),2),""))</f>
        <v>0.19550000000000001</v>
      </c>
      <c r="N169" s="3">
        <f>IF(AND(calc[[#This Row],[C3Source]]="RoeNoAgri",calc[[#This Row],[C4Source]]="FAO"),SUMIFS(DataShLandRemPot[FAOSh_noagri],DataShLandRemPot[ISO3],calc[[#This Row],[ISO3]]),IF(AND(calc[[#This Row],[C3Source]]="RoeAgri",calc[[#This Row],[C4Source]]="FAO"),SUMIFS(DataShLandRemPot[FAOSh_withagri],DataShLandRemPot[ISO3],calc[[#This Row],[ISO3]]),IF(AND(calc[[#This Row],[C3Source]]="RoeNoAgri",calc[[#This Row],[C4Source]]="GHGI"),SUMIFS(DataShLandRemPot[GHGISh_noagri],DataShLandRemPot[ISO3],calc[[#This Row],[ISO3]]),IF(AND(calc[[#This Row],[C3Source]]="RoeAgri",calc[[#This Row],[C4Source]]="GHGI"),SUMIFS(DataShLandRemPot[GHGISh_wagri],DataShLandRemPot[ISO3],calc[[#This Row],[ISO3]]),""))))</f>
        <v>4.902282185910678E-2</v>
      </c>
      <c r="O169" t="str">
        <f>IF(calc[[#This Row],[C3Value]]&lt;&gt;0,IF(calc[[#This Row],[C3Value]]&gt;=calc[[#This Row],[C3Threshold]],"Yes","No"),"nd")</f>
        <v>No</v>
      </c>
      <c r="P169" t="str">
        <f>IF(calc[[#This Row],[Method]]="FABLEBrief",INDEX(Method_FABLEBrief[],MATCH("LULUCFnegative",Method_FABLEBrief[Criteria],0),3),IF(calc[[#This Row],[Method]]="Test",INDEX(Method_Test[],MATCH("LULUCFnegative",Method_Test[Criteria],0),3),""))</f>
        <v>FAO</v>
      </c>
      <c r="Q169" s="25">
        <f>IF(calc[[#This Row],[Method]]="FABLEBrief",INDEX(Method_FABLEBrief[],MATCH("LULUCFnegative",Method_FABLEBrief[Criteria],0),2),IF(calc[[#This Row],[Method]]="Test",INDEX(Method_Test[],MATCH("LULUCFnegative",Method_Test[Criteria],0),2),""))</f>
        <v>0</v>
      </c>
      <c r="R169" s="29">
        <f>IF(calc[[#This Row],[C4Source]]="FAO",SUMIFS(DataGHGFAO[LULUCF_MtCO2e],DataGHGFAO[ISO3],calc[[#This Row],[ISO3]]),IF(calc[[#This Row],[C4Source]]="GHGI",SUMIFS(DataGHGI[MtCO2e],DataGHGI[Sector],"Land-Use Change and Forestry",DataGHGI[ISO3],calc[[#This Row],[ISO3]]),""))</f>
        <v>-2.1792999999999999E-3</v>
      </c>
      <c r="S169" t="str">
        <f>IF(calc[[#This Row],[C4Value]]&lt;&gt;0,IF(calc[[#This Row],[C4Value]]&lt;calc[[#This Row],[C4Threshold]],"Yes","No"),"nd")</f>
        <v>Yes</v>
      </c>
      <c r="T169" t="str">
        <f>IF(calc[[#This Row],[Method]]="FABLEBrief",INDEX(Method_FABLEBrief[],MATCH("AFOLU",Method_FABLEBrief[Criteria],0),3),IF(calc[[#This Row],[Method]]="Test",INDEX(Method_Test[],MATCH("AFOLU",Method_Test[Criteria],0),3),""))</f>
        <v>FAO</v>
      </c>
      <c r="U169" s="25">
        <f>IF(calc[[#This Row],[Method]]="FABLEBrief",INDEX(Method_FABLEBrief[],MATCH("AFOLU",Method_FABLEBrief[Criteria],0),2),IF(calc[[#This Row],[Method]]="Test",INDEX(Method_Test[],MATCH("AFOLU",Method_Test[Criteria],0),2),""))</f>
        <v>0</v>
      </c>
      <c r="V169" s="25">
        <f>IF(calc[[#This Row],[C5Source]]="FAO",SUMIFS(DataGHGFAO[AFOLU_MtCO2e],DataGHGFAO[ISO3],calc[[#This Row],[ISO3]]),IF(calc[[#This Row],[C5Source]]="GHGI",SUMIFS(DataGHGI[MtCO2e],DataGHGI[Sector],"Land-Use Change and Forestry",DataGHGI[ISO3],calc[[#This Row],[ISO3]])+SUMIFS(DataGHGI[MtCO2e],DataGHGI[Sector],"Agriculture",DataGHGI[ISO3],calc[[#This Row],[ISO3]]),""))</f>
        <v>-6.0840000000000004E-4</v>
      </c>
      <c r="W169" t="str">
        <f>IF(calc[[#This Row],[C5Value]]&lt;&gt;0,IF(calc[[#This Row],[C5Value]]&lt;calc[[#This Row],[C5Threshold]],"No","Yes"),"nd")</f>
        <v>No</v>
      </c>
      <c r="X169" s="60" t="str">
        <f>IF(AND(calc[[#This Row],[C1Outcome]]="NO",calc[[#This Row],[C2Outcome]]="NO"),IF(calc[[#This Row],[C3Outcome]]="YES","Profile5","Profile6"),IF(calc[[#This Row],[C3Outcome]]="No","Profile4",IF(calc[[#This Row],[C4Outcome]]="YES",IF(calc[[#This Row],[C5Outcome]]="YES","Profile1","Profile2"),"Profile3")))</f>
        <v>Profile4</v>
      </c>
      <c r="Y169" s="44" t="str">
        <f>IF(OR(calc[[#This Row],[C1Outcome]]="nd",calc[[#This Row],[C3Outcome]]="nd",calc[[#This Row],[C5Outcome]]="nd"),"",calc[[#This Row],[PROFILE_pre]])</f>
        <v/>
      </c>
      <c r="Z169" s="62">
        <f>SUMIFS(DataGHGFAO[LULUCF_MtCO2e],DataGHGFAO[ISO3],calc[[#This Row],[ISO3]])</f>
        <v>-2.1792999999999999E-3</v>
      </c>
      <c r="AA169" s="62">
        <f>SUMIFS(DataGHGFAO[Crop_MtCO2e],DataGHGFAO[ISO3],calc[[#This Row],[ISO3]])</f>
        <v>0</v>
      </c>
      <c r="AB169" s="62">
        <f>SUMIFS(DataGHGFAO[Livestock_MtCO2e],DataGHGFAO[ISO3],calc[[#This Row],[ISO3]])</f>
        <v>1.5708999999999999E-3</v>
      </c>
      <c r="AC169" s="62">
        <f>SUMIFS(DataGHGFAO[AFOLU_MtCO2e],DataGHGFAO[ISO3],calc[[#This Row],[ISO3]])</f>
        <v>-6.0840000000000004E-4</v>
      </c>
    </row>
    <row r="170" spans="1:29">
      <c r="A170" t="s">
        <v>462</v>
      </c>
      <c r="B170" t="s">
        <v>463</v>
      </c>
      <c r="C170" t="str">
        <f>INDEX(SelectionMethod[],MATCH("x",SelectionMethod[Selection],0),2)</f>
        <v>FABLEBrief</v>
      </c>
      <c r="D170" t="str">
        <f>IF(calc[[#This Row],[Method]]="FABLEBrief",INDEX(Method_FABLEBrief[],MATCH("Totalkcal",Method_FABLEBrief[Criteria],0),3),IF(calc[[#This Row],[Method]]="Test",INDEX(Method_Test[],MATCH("Totalkcal",Method_Test[Criteria],0),3),""))</f>
        <v>FAO</v>
      </c>
      <c r="E170">
        <f>IF(calc[[#This Row],[Method]]="FABLEBrief",INDEX(Method_FABLEBrief[],MATCH("Totalkcal",Method_FABLEBrief[Criteria],0),2),IF(calc[[#This Row],[Method]]="Test",INDEX(Method_Test[],MATCH("Totalkcal",Method_Test[Criteria],0),2),""))</f>
        <v>3000</v>
      </c>
      <c r="F170">
        <f>IF(calc[[#This Row],[C1Source]]="FAO",SUMIFS(DataFoodConso[Total Kcal],DataFoodConso[ISO3],calc[[#This Row],[ISO3]]),"")</f>
        <v>0</v>
      </c>
      <c r="G170" t="str">
        <f>IF(calc[[#This Row],[C1Value]]&gt;0,IF(calc[[#This Row],[C1Value]]&lt;=calc[[#This Row],[C1Threshold]],"No","Yes"),"nd")</f>
        <v>nd</v>
      </c>
      <c r="H170" t="str">
        <f>IF(calc[[#This Row],[Method]]="FABLEBrief",INDEX(Method_FABLEBrief[],MATCH("RedMeatkcal",Method_FABLEBrief[Criteria],0),3),IF(calc[[#This Row],[Method]]="Test",INDEX(Method_Test[],MATCH("RedMeatkcal",Method_Test[Criteria],0),3),""))</f>
        <v>FAO</v>
      </c>
      <c r="I170">
        <f>IF(calc[[#This Row],[Method]]="FABLEBrief",INDEX(Method_FABLEBrief[],MATCH("RedMeatkcal",Method_FABLEBrief[Criteria],0),2),IF(calc[[#This Row],[Method]]="Test",INDEX(Method_Test[],MATCH("RedMeatkcal",Method_Test[Criteria],0),2),""))</f>
        <v>60</v>
      </c>
      <c r="J170">
        <f>IF(calc[[#This Row],[C2Source]]="FAO",SUMIFS(DataFoodConso[Red Meat],DataFoodConso[ISO3],calc[[#This Row],[ISO3]]),"")</f>
        <v>0</v>
      </c>
      <c r="K170" t="str">
        <f>IF(AND(calc[[#This Row],[C2Value]]&gt;0,calc[[#This Row],[C2Value]]&lt;=calc[[#This Row],[C2Threshold]]),"No","Yes")</f>
        <v>Yes</v>
      </c>
      <c r="L170" t="str">
        <f>IF(calc[[#This Row],[Method]]="FABLEBrief",INDEX(Method_FABLEBrief[],MATCH("LandRemovalPotential",Method_FABLEBrief[Criteria],0),3),IF(calc[[#This Row],[Method]]="Test",INDEX(Method_Test[],MATCH("LandRemovalPotential",Method_Test[Criteria],0),3),""))</f>
        <v>RoeNoAgri</v>
      </c>
      <c r="M170" s="3">
        <f>IF(calc[[#This Row],[Method]]="FABLEBrief",INDEX(Method_FABLEBrief[],MATCH("LandRemovalPotential",Method_FABLEBrief[Criteria],0),2),IF(calc[[#This Row],[Method]]="Test",INDEX(Method_Test[],MATCH("LandRemovalPotential",Method_Test[Criteria],0),2),""))</f>
        <v>0.19550000000000001</v>
      </c>
      <c r="N170" s="3">
        <f>IF(AND(calc[[#This Row],[C3Source]]="RoeNoAgri",calc[[#This Row],[C4Source]]="FAO"),SUMIFS(DataShLandRemPot[FAOSh_noagri],DataShLandRemPot[ISO3],calc[[#This Row],[ISO3]]),IF(AND(calc[[#This Row],[C3Source]]="RoeAgri",calc[[#This Row],[C4Source]]="FAO"),SUMIFS(DataShLandRemPot[FAOSh_withagri],DataShLandRemPot[ISO3],calc[[#This Row],[ISO3]]),IF(AND(calc[[#This Row],[C3Source]]="RoeNoAgri",calc[[#This Row],[C4Source]]="GHGI"),SUMIFS(DataShLandRemPot[GHGISh_noagri],DataShLandRemPot[ISO3],calc[[#This Row],[ISO3]]),IF(AND(calc[[#This Row],[C3Source]]="RoeAgri",calc[[#This Row],[C4Source]]="GHGI"),SUMIFS(DataShLandRemPot[GHGISh_wagri],DataShLandRemPot[ISO3],calc[[#This Row],[ISO3]]),""))))</f>
        <v>0</v>
      </c>
      <c r="O170" t="str">
        <f>IF(calc[[#This Row],[C3Value]]&lt;&gt;0,IF(calc[[#This Row],[C3Value]]&gt;=calc[[#This Row],[C3Threshold]],"Yes","No"),"nd")</f>
        <v>nd</v>
      </c>
      <c r="P170" t="str">
        <f>IF(calc[[#This Row],[Method]]="FABLEBrief",INDEX(Method_FABLEBrief[],MATCH("LULUCFnegative",Method_FABLEBrief[Criteria],0),3),IF(calc[[#This Row],[Method]]="Test",INDEX(Method_Test[],MATCH("LULUCFnegative",Method_Test[Criteria],0),3),""))</f>
        <v>FAO</v>
      </c>
      <c r="Q170" s="25">
        <f>IF(calc[[#This Row],[Method]]="FABLEBrief",INDEX(Method_FABLEBrief[],MATCH("LULUCFnegative",Method_FABLEBrief[Criteria],0),2),IF(calc[[#This Row],[Method]]="Test",INDEX(Method_Test[],MATCH("LULUCFnegative",Method_Test[Criteria],0),2),""))</f>
        <v>0</v>
      </c>
      <c r="R170" s="29">
        <f>IF(calc[[#This Row],[C4Source]]="FAO",SUMIFS(DataGHGFAO[LULUCF_MtCO2e],DataGHGFAO[ISO3],calc[[#This Row],[ISO3]]),IF(calc[[#This Row],[C4Source]]="GHGI",SUMIFS(DataGHGI[MtCO2e],DataGHGI[Sector],"Land-Use Change and Forestry",DataGHGI[ISO3],calc[[#This Row],[ISO3]]),""))</f>
        <v>0</v>
      </c>
      <c r="S170" t="str">
        <f>IF(calc[[#This Row],[C4Value]]&lt;&gt;0,IF(calc[[#This Row],[C4Value]]&lt;calc[[#This Row],[C4Threshold]],"Yes","No"),"nd")</f>
        <v>nd</v>
      </c>
      <c r="T170" t="str">
        <f>IF(calc[[#This Row],[Method]]="FABLEBrief",INDEX(Method_FABLEBrief[],MATCH("AFOLU",Method_FABLEBrief[Criteria],0),3),IF(calc[[#This Row],[Method]]="Test",INDEX(Method_Test[],MATCH("AFOLU",Method_Test[Criteria],0),3),""))</f>
        <v>FAO</v>
      </c>
      <c r="U170" s="25">
        <f>IF(calc[[#This Row],[Method]]="FABLEBrief",INDEX(Method_FABLEBrief[],MATCH("AFOLU",Method_FABLEBrief[Criteria],0),2),IF(calc[[#This Row],[Method]]="Test",INDEX(Method_Test[],MATCH("AFOLU",Method_Test[Criteria],0),2),""))</f>
        <v>0</v>
      </c>
      <c r="V170" s="25">
        <f>IF(calc[[#This Row],[C5Source]]="FAO",SUMIFS(DataGHGFAO[AFOLU_MtCO2e],DataGHGFAO[ISO3],calc[[#This Row],[ISO3]]),IF(calc[[#This Row],[C5Source]]="GHGI",SUMIFS(DataGHGI[MtCO2e],DataGHGI[Sector],"Land-Use Change and Forestry",DataGHGI[ISO3],calc[[#This Row],[ISO3]])+SUMIFS(DataGHGI[MtCO2e],DataGHGI[Sector],"Agriculture",DataGHGI[ISO3],calc[[#This Row],[ISO3]]),""))</f>
        <v>0</v>
      </c>
      <c r="W170" t="str">
        <f>IF(calc[[#This Row],[C5Value]]&lt;&gt;0,IF(calc[[#This Row],[C5Value]]&lt;calc[[#This Row],[C5Threshold]],"No","Yes"),"nd")</f>
        <v>nd</v>
      </c>
      <c r="X170" s="60" t="str">
        <f>IF(AND(calc[[#This Row],[C1Outcome]]="NO",calc[[#This Row],[C2Outcome]]="NO"),IF(calc[[#This Row],[C3Outcome]]="YES","Profile5","Profile6"),IF(calc[[#This Row],[C3Outcome]]="No","Profile4",IF(calc[[#This Row],[C4Outcome]]="YES",IF(calc[[#This Row],[C5Outcome]]="YES","Profile1","Profile2"),"Profile3")))</f>
        <v>Profile3</v>
      </c>
      <c r="Y170" s="44" t="str">
        <f>IF(OR(calc[[#This Row],[C1Outcome]]="nd",calc[[#This Row],[C3Outcome]]="nd",calc[[#This Row],[C5Outcome]]="nd"),"",calc[[#This Row],[PROFILE_pre]])</f>
        <v/>
      </c>
      <c r="Z170" s="62">
        <f>SUMIFS(DataGHGFAO[LULUCF_MtCO2e],DataGHGFAO[ISO3],calc[[#This Row],[ISO3]])</f>
        <v>0</v>
      </c>
      <c r="AA170" s="62">
        <f>SUMIFS(DataGHGFAO[Crop_MtCO2e],DataGHGFAO[ISO3],calc[[#This Row],[ISO3]])</f>
        <v>0</v>
      </c>
      <c r="AB170" s="62">
        <f>SUMIFS(DataGHGFAO[Livestock_MtCO2e],DataGHGFAO[ISO3],calc[[#This Row],[ISO3]])</f>
        <v>0</v>
      </c>
      <c r="AC170" s="62">
        <f>SUMIFS(DataGHGFAO[AFOLU_MtCO2e],DataGHGFAO[ISO3],calc[[#This Row],[ISO3]])</f>
        <v>0</v>
      </c>
    </row>
    <row r="171" spans="1:29">
      <c r="A171" t="s">
        <v>552</v>
      </c>
      <c r="B171" t="s">
        <v>553</v>
      </c>
      <c r="C171" t="str">
        <f>INDEX(SelectionMethod[],MATCH("x",SelectionMethod[Selection],0),2)</f>
        <v>FABLEBrief</v>
      </c>
      <c r="D171" t="str">
        <f>IF(calc[[#This Row],[Method]]="FABLEBrief",INDEX(Method_FABLEBrief[],MATCH("Totalkcal",Method_FABLEBrief[Criteria],0),3),IF(calc[[#This Row],[Method]]="Test",INDEX(Method_Test[],MATCH("Totalkcal",Method_Test[Criteria],0),3),""))</f>
        <v>FAO</v>
      </c>
      <c r="E171">
        <f>IF(calc[[#This Row],[Method]]="FABLEBrief",INDEX(Method_FABLEBrief[],MATCH("Totalkcal",Method_FABLEBrief[Criteria],0),2),IF(calc[[#This Row],[Method]]="Test",INDEX(Method_Test[],MATCH("Totalkcal",Method_Test[Criteria],0),2),""))</f>
        <v>3000</v>
      </c>
      <c r="F171">
        <f>IF(calc[[#This Row],[C1Source]]="FAO",SUMIFS(DataFoodConso[Total Kcal],DataFoodConso[ISO3],calc[[#This Row],[ISO3]]),"")</f>
        <v>0</v>
      </c>
      <c r="G171" t="str">
        <f>IF(calc[[#This Row],[C1Value]]&gt;0,IF(calc[[#This Row],[C1Value]]&lt;=calc[[#This Row],[C1Threshold]],"No","Yes"),"nd")</f>
        <v>nd</v>
      </c>
      <c r="H171" t="str">
        <f>IF(calc[[#This Row],[Method]]="FABLEBrief",INDEX(Method_FABLEBrief[],MATCH("RedMeatkcal",Method_FABLEBrief[Criteria],0),3),IF(calc[[#This Row],[Method]]="Test",INDEX(Method_Test[],MATCH("RedMeatkcal",Method_Test[Criteria],0),3),""))</f>
        <v>FAO</v>
      </c>
      <c r="I171">
        <f>IF(calc[[#This Row],[Method]]="FABLEBrief",INDEX(Method_FABLEBrief[],MATCH("RedMeatkcal",Method_FABLEBrief[Criteria],0),2),IF(calc[[#This Row],[Method]]="Test",INDEX(Method_Test[],MATCH("RedMeatkcal",Method_Test[Criteria],0),2),""))</f>
        <v>60</v>
      </c>
      <c r="J171">
        <f>IF(calc[[#This Row],[C2Source]]="FAO",SUMIFS(DataFoodConso[Red Meat],DataFoodConso[ISO3],calc[[#This Row],[ISO3]]),"")</f>
        <v>0</v>
      </c>
      <c r="K171" t="str">
        <f>IF(AND(calc[[#This Row],[C2Value]]&gt;0,calc[[#This Row],[C2Value]]&lt;=calc[[#This Row],[C2Threshold]]),"No","Yes")</f>
        <v>Yes</v>
      </c>
      <c r="L171" t="str">
        <f>IF(calc[[#This Row],[Method]]="FABLEBrief",INDEX(Method_FABLEBrief[],MATCH("LandRemovalPotential",Method_FABLEBrief[Criteria],0),3),IF(calc[[#This Row],[Method]]="Test",INDEX(Method_Test[],MATCH("LandRemovalPotential",Method_Test[Criteria],0),3),""))</f>
        <v>RoeNoAgri</v>
      </c>
      <c r="M171" s="3">
        <f>IF(calc[[#This Row],[Method]]="FABLEBrief",INDEX(Method_FABLEBrief[],MATCH("LandRemovalPotential",Method_FABLEBrief[Criteria],0),2),IF(calc[[#This Row],[Method]]="Test",INDEX(Method_Test[],MATCH("LandRemovalPotential",Method_Test[Criteria],0),2),""))</f>
        <v>0.19550000000000001</v>
      </c>
      <c r="N171" s="3">
        <f>IF(AND(calc[[#This Row],[C3Source]]="RoeNoAgri",calc[[#This Row],[C4Source]]="FAO"),SUMIFS(DataShLandRemPot[FAOSh_noagri],DataShLandRemPot[ISO3],calc[[#This Row],[ISO3]]),IF(AND(calc[[#This Row],[C3Source]]="RoeAgri",calc[[#This Row],[C4Source]]="FAO"),SUMIFS(DataShLandRemPot[FAOSh_withagri],DataShLandRemPot[ISO3],calc[[#This Row],[ISO3]]),IF(AND(calc[[#This Row],[C3Source]]="RoeNoAgri",calc[[#This Row],[C4Source]]="GHGI"),SUMIFS(DataShLandRemPot[GHGISh_noagri],DataShLandRemPot[ISO3],calc[[#This Row],[ISO3]]),IF(AND(calc[[#This Row],[C3Source]]="RoeAgri",calc[[#This Row],[C4Source]]="GHGI"),SUMIFS(DataShLandRemPot[GHGISh_wagri],DataShLandRemPot[ISO3],calc[[#This Row],[ISO3]]),""))))</f>
        <v>0</v>
      </c>
      <c r="O171" t="str">
        <f>IF(calc[[#This Row],[C3Value]]&lt;&gt;0,IF(calc[[#This Row],[C3Value]]&gt;=calc[[#This Row],[C3Threshold]],"Yes","No"),"nd")</f>
        <v>nd</v>
      </c>
      <c r="P171" t="str">
        <f>IF(calc[[#This Row],[Method]]="FABLEBrief",INDEX(Method_FABLEBrief[],MATCH("LULUCFnegative",Method_FABLEBrief[Criteria],0),3),IF(calc[[#This Row],[Method]]="Test",INDEX(Method_Test[],MATCH("LULUCFnegative",Method_Test[Criteria],0),3),""))</f>
        <v>FAO</v>
      </c>
      <c r="Q171" s="25">
        <f>IF(calc[[#This Row],[Method]]="FABLEBrief",INDEX(Method_FABLEBrief[],MATCH("LULUCFnegative",Method_FABLEBrief[Criteria],0),2),IF(calc[[#This Row],[Method]]="Test",INDEX(Method_Test[],MATCH("LULUCFnegative",Method_Test[Criteria],0),2),""))</f>
        <v>0</v>
      </c>
      <c r="R171" s="29">
        <f>IF(calc[[#This Row],[C4Source]]="FAO",SUMIFS(DataGHGFAO[LULUCF_MtCO2e],DataGHGFAO[ISO3],calc[[#This Row],[ISO3]]),IF(calc[[#This Row],[C4Source]]="GHGI",SUMIFS(DataGHGI[MtCO2e],DataGHGI[Sector],"Land-Use Change and Forestry",DataGHGI[ISO3],calc[[#This Row],[ISO3]]),""))</f>
        <v>0</v>
      </c>
      <c r="S171" t="str">
        <f>IF(calc[[#This Row],[C4Value]]&lt;&gt;0,IF(calc[[#This Row],[C4Value]]&lt;calc[[#This Row],[C4Threshold]],"Yes","No"),"nd")</f>
        <v>nd</v>
      </c>
      <c r="T171" t="str">
        <f>IF(calc[[#This Row],[Method]]="FABLEBrief",INDEX(Method_FABLEBrief[],MATCH("AFOLU",Method_FABLEBrief[Criteria],0),3),IF(calc[[#This Row],[Method]]="Test",INDEX(Method_Test[],MATCH("AFOLU",Method_Test[Criteria],0),3),""))</f>
        <v>FAO</v>
      </c>
      <c r="U171" s="25">
        <f>IF(calc[[#This Row],[Method]]="FABLEBrief",INDEX(Method_FABLEBrief[],MATCH("AFOLU",Method_FABLEBrief[Criteria],0),2),IF(calc[[#This Row],[Method]]="Test",INDEX(Method_Test[],MATCH("AFOLU",Method_Test[Criteria],0),2),""))</f>
        <v>0</v>
      </c>
      <c r="V171" s="25">
        <f>IF(calc[[#This Row],[C5Source]]="FAO",SUMIFS(DataGHGFAO[AFOLU_MtCO2e],DataGHGFAO[ISO3],calc[[#This Row],[ISO3]]),IF(calc[[#This Row],[C5Source]]="GHGI",SUMIFS(DataGHGI[MtCO2e],DataGHGI[Sector],"Land-Use Change and Forestry",DataGHGI[ISO3],calc[[#This Row],[ISO3]])+SUMIFS(DataGHGI[MtCO2e],DataGHGI[Sector],"Agriculture",DataGHGI[ISO3],calc[[#This Row],[ISO3]]),""))</f>
        <v>0</v>
      </c>
      <c r="W171" t="str">
        <f>IF(calc[[#This Row],[C5Value]]&lt;&gt;0,IF(calc[[#This Row],[C5Value]]&lt;calc[[#This Row],[C5Threshold]],"No","Yes"),"nd")</f>
        <v>nd</v>
      </c>
      <c r="X171" s="60" t="str">
        <f>IF(AND(calc[[#This Row],[C1Outcome]]="NO",calc[[#This Row],[C2Outcome]]="NO"),IF(calc[[#This Row],[C3Outcome]]="YES","Profile5","Profile6"),IF(calc[[#This Row],[C3Outcome]]="No","Profile4",IF(calc[[#This Row],[C4Outcome]]="YES",IF(calc[[#This Row],[C5Outcome]]="YES","Profile1","Profile2"),"Profile3")))</f>
        <v>Profile3</v>
      </c>
      <c r="Y171" s="44" t="str">
        <f>IF(OR(calc[[#This Row],[C1Outcome]]="nd",calc[[#This Row],[C3Outcome]]="nd",calc[[#This Row],[C5Outcome]]="nd"),"",calc[[#This Row],[PROFILE_pre]])</f>
        <v/>
      </c>
      <c r="Z171" s="62">
        <f>SUMIFS(DataGHGFAO[LULUCF_MtCO2e],DataGHGFAO[ISO3],calc[[#This Row],[ISO3]])</f>
        <v>0</v>
      </c>
      <c r="AA171" s="62">
        <f>SUMIFS(DataGHGFAO[Crop_MtCO2e],DataGHGFAO[ISO3],calc[[#This Row],[ISO3]])</f>
        <v>0</v>
      </c>
      <c r="AB171" s="62">
        <f>SUMIFS(DataGHGFAO[Livestock_MtCO2e],DataGHGFAO[ISO3],calc[[#This Row],[ISO3]])</f>
        <v>0</v>
      </c>
      <c r="AC171" s="62">
        <f>SUMIFS(DataGHGFAO[AFOLU_MtCO2e],DataGHGFAO[ISO3],calc[[#This Row],[ISO3]])</f>
        <v>0</v>
      </c>
    </row>
    <row r="172" spans="1:29">
      <c r="A172" t="s">
        <v>211</v>
      </c>
      <c r="B172" t="s">
        <v>212</v>
      </c>
      <c r="C172" t="str">
        <f>INDEX(SelectionMethod[],MATCH("x",SelectionMethod[Selection],0),2)</f>
        <v>FABLEBrief</v>
      </c>
      <c r="D172" t="str">
        <f>IF(calc[[#This Row],[Method]]="FABLEBrief",INDEX(Method_FABLEBrief[],MATCH("Totalkcal",Method_FABLEBrief[Criteria],0),3),IF(calc[[#This Row],[Method]]="Test",INDEX(Method_Test[],MATCH("Totalkcal",Method_Test[Criteria],0),3),""))</f>
        <v>FAO</v>
      </c>
      <c r="E172">
        <f>IF(calc[[#This Row],[Method]]="FABLEBrief",INDEX(Method_FABLEBrief[],MATCH("Totalkcal",Method_FABLEBrief[Criteria],0),2),IF(calc[[#This Row],[Method]]="Test",INDEX(Method_Test[],MATCH("Totalkcal",Method_Test[Criteria],0),2),""))</f>
        <v>3000</v>
      </c>
      <c r="F172">
        <f>IF(calc[[#This Row],[C1Source]]="FAO",SUMIFS(DataFoodConso[Total Kcal],DataFoodConso[ISO3],calc[[#This Row],[ISO3]]),"")</f>
        <v>3449</v>
      </c>
      <c r="G172" t="str">
        <f>IF(calc[[#This Row],[C1Value]]&gt;0,IF(calc[[#This Row],[C1Value]]&lt;=calc[[#This Row],[C1Threshold]],"No","Yes"),"nd")</f>
        <v>Yes</v>
      </c>
      <c r="H172" t="str">
        <f>IF(calc[[#This Row],[Method]]="FABLEBrief",INDEX(Method_FABLEBrief[],MATCH("RedMeatkcal",Method_FABLEBrief[Criteria],0),3),IF(calc[[#This Row],[Method]]="Test",INDEX(Method_Test[],MATCH("RedMeatkcal",Method_Test[Criteria],0),3),""))</f>
        <v>FAO</v>
      </c>
      <c r="I172">
        <f>IF(calc[[#This Row],[Method]]="FABLEBrief",INDEX(Method_FABLEBrief[],MATCH("RedMeatkcal",Method_FABLEBrief[Criteria],0),2),IF(calc[[#This Row],[Method]]="Test",INDEX(Method_Test[],MATCH("RedMeatkcal",Method_Test[Criteria],0),2),""))</f>
        <v>60</v>
      </c>
      <c r="J172">
        <f>IF(calc[[#This Row],[C2Source]]="FAO",SUMIFS(DataFoodConso[Red Meat],DataFoodConso[ISO3],calc[[#This Row],[ISO3]]),"")</f>
        <v>327</v>
      </c>
      <c r="K172" s="41" t="str">
        <f>IF(AND(calc[[#This Row],[C2Value]]&gt;0,calc[[#This Row],[C2Value]]&lt;=calc[[#This Row],[C2Threshold]]),"No","Yes")</f>
        <v>Yes</v>
      </c>
      <c r="L172" t="str">
        <f>IF(calc[[#This Row],[Method]]="FABLEBrief",INDEX(Method_FABLEBrief[],MATCH("LandRemovalPotential",Method_FABLEBrief[Criteria],0),3),IF(calc[[#This Row],[Method]]="Test",INDEX(Method_Test[],MATCH("LandRemovalPotential",Method_Test[Criteria],0),3),""))</f>
        <v>RoeNoAgri</v>
      </c>
      <c r="M172" s="3">
        <f>IF(calc[[#This Row],[Method]]="FABLEBrief",INDEX(Method_FABLEBrief[],MATCH("LandRemovalPotential",Method_FABLEBrief[Criteria],0),2),IF(calc[[#This Row],[Method]]="Test",INDEX(Method_Test[],MATCH("LandRemovalPotential",Method_Test[Criteria],0),2),""))</f>
        <v>0.19550000000000001</v>
      </c>
      <c r="N172" s="3">
        <f>IF(AND(calc[[#This Row],[C3Source]]="RoeNoAgri",calc[[#This Row],[C4Source]]="FAO"),SUMIFS(DataShLandRemPot[FAOSh_noagri],DataShLandRemPot[ISO3],calc[[#This Row],[ISO3]]),IF(AND(calc[[#This Row],[C3Source]]="RoeAgri",calc[[#This Row],[C4Source]]="FAO"),SUMIFS(DataShLandRemPot[FAOSh_withagri],DataShLandRemPot[ISO3],calc[[#This Row],[ISO3]]),IF(AND(calc[[#This Row],[C3Source]]="RoeNoAgri",calc[[#This Row],[C4Source]]="GHGI"),SUMIFS(DataShLandRemPot[GHGISh_noagri],DataShLandRemPot[ISO3],calc[[#This Row],[ISO3]]),IF(AND(calc[[#This Row],[C3Source]]="RoeAgri",calc[[#This Row],[C4Source]]="GHGI"),SUMIFS(DataShLandRemPot[GHGISh_wagri],DataShLandRemPot[ISO3],calc[[#This Row],[ISO3]]),""))))</f>
        <v>0.1794178417726032</v>
      </c>
      <c r="O172" t="str">
        <f>IF(calc[[#This Row],[C3Value]]&lt;&gt;0,IF(calc[[#This Row],[C3Value]]&gt;=calc[[#This Row],[C3Threshold]],"Yes","No"),"nd")</f>
        <v>No</v>
      </c>
      <c r="P172" t="str">
        <f>IF(calc[[#This Row],[Method]]="FABLEBrief",INDEX(Method_FABLEBrief[],MATCH("LULUCFnegative",Method_FABLEBrief[Criteria],0),3),IF(calc[[#This Row],[Method]]="Test",INDEX(Method_Test[],MATCH("LULUCFnegative",Method_Test[Criteria],0),3),""))</f>
        <v>FAO</v>
      </c>
      <c r="Q172" s="25">
        <f>IF(calc[[#This Row],[Method]]="FABLEBrief",INDEX(Method_FABLEBrief[],MATCH("LULUCFnegative",Method_FABLEBrief[Criteria],0),2),IF(calc[[#This Row],[Method]]="Test",INDEX(Method_Test[],MATCH("LULUCFnegative",Method_Test[Criteria],0),2),""))</f>
        <v>0</v>
      </c>
      <c r="R172" s="29">
        <f>IF(calc[[#This Row],[C4Source]]="FAO",SUMIFS(DataGHGFAO[LULUCF_MtCO2e],DataGHGFAO[ISO3],calc[[#This Row],[ISO3]]),IF(calc[[#This Row],[C4Source]]="GHGI",SUMIFS(DataGHGI[MtCO2e],DataGHGI[Sector],"Land-Use Change and Forestry",DataGHGI[ISO3],calc[[#This Row],[ISO3]]),""))</f>
        <v>-18.9218163</v>
      </c>
      <c r="S172" t="str">
        <f>IF(calc[[#This Row],[C4Value]]&lt;&gt;0,IF(calc[[#This Row],[C4Value]]&lt;calc[[#This Row],[C4Threshold]],"Yes","No"),"nd")</f>
        <v>Yes</v>
      </c>
      <c r="T172" t="str">
        <f>IF(calc[[#This Row],[Method]]="FABLEBrief",INDEX(Method_FABLEBrief[],MATCH("AFOLU",Method_FABLEBrief[Criteria],0),3),IF(calc[[#This Row],[Method]]="Test",INDEX(Method_Test[],MATCH("AFOLU",Method_Test[Criteria],0),3),""))</f>
        <v>FAO</v>
      </c>
      <c r="U172" s="25">
        <f>IF(calc[[#This Row],[Method]]="FABLEBrief",INDEX(Method_FABLEBrief[],MATCH("AFOLU",Method_FABLEBrief[Criteria],0),2),IF(calc[[#This Row],[Method]]="Test",INDEX(Method_Test[],MATCH("AFOLU",Method_Test[Criteria],0),2),""))</f>
        <v>0</v>
      </c>
      <c r="V172" s="25">
        <f>IF(calc[[#This Row],[C5Source]]="FAO",SUMIFS(DataGHGFAO[AFOLU_MtCO2e],DataGHGFAO[ISO3],calc[[#This Row],[ISO3]]),IF(calc[[#This Row],[C5Source]]="GHGI",SUMIFS(DataGHGI[MtCO2e],DataGHGI[Sector],"Land-Use Change and Forestry",DataGHGI[ISO3],calc[[#This Row],[ISO3]])+SUMIFS(DataGHGI[MtCO2e],DataGHGI[Sector],"Agriculture",DataGHGI[ISO3],calc[[#This Row],[ISO3]]),""))</f>
        <v>-13.708687400000001</v>
      </c>
      <c r="W172" t="str">
        <f>IF(calc[[#This Row],[C5Value]]&lt;&gt;0,IF(calc[[#This Row],[C5Value]]&lt;calc[[#This Row],[C5Threshold]],"No","Yes"),"nd")</f>
        <v>No</v>
      </c>
      <c r="X172" s="60" t="str">
        <f>IF(AND(calc[[#This Row],[C1Outcome]]="NO",calc[[#This Row],[C2Outcome]]="NO"),IF(calc[[#This Row],[C3Outcome]]="YES","Profile5","Profile6"),IF(calc[[#This Row],[C3Outcome]]="No","Profile4",IF(calc[[#This Row],[C4Outcome]]="YES",IF(calc[[#This Row],[C5Outcome]]="YES","Profile1","Profile2"),"Profile3")))</f>
        <v>Profile4</v>
      </c>
      <c r="Y172" s="44" t="str">
        <f>IF(OR(calc[[#This Row],[C1Outcome]]="nd",calc[[#This Row],[C3Outcome]]="nd",calc[[#This Row],[C5Outcome]]="nd"),"",calc[[#This Row],[PROFILE_pre]])</f>
        <v>Profile4</v>
      </c>
      <c r="Z172" s="62">
        <f>SUMIFS(DataGHGFAO[LULUCF_MtCO2e],DataGHGFAO[ISO3],calc[[#This Row],[ISO3]])</f>
        <v>-18.9218163</v>
      </c>
      <c r="AA172" s="62">
        <f>SUMIFS(DataGHGFAO[Crop_MtCO2e],DataGHGFAO[ISO3],calc[[#This Row],[ISO3]])</f>
        <v>1.5427369999999998</v>
      </c>
      <c r="AB172" s="62">
        <f>SUMIFS(DataGHGFAO[Livestock_MtCO2e],DataGHGFAO[ISO3],calc[[#This Row],[ISO3]])</f>
        <v>3.6703919000000003</v>
      </c>
      <c r="AC172" s="62">
        <f>SUMIFS(DataGHGFAO[AFOLU_MtCO2e],DataGHGFAO[ISO3],calc[[#This Row],[ISO3]])</f>
        <v>-13.708687400000001</v>
      </c>
    </row>
    <row r="173" spans="1:29">
      <c r="A173" t="s">
        <v>43</v>
      </c>
      <c r="B173" t="s">
        <v>44</v>
      </c>
      <c r="C173" t="str">
        <f>INDEX(SelectionMethod[],MATCH("x",SelectionMethod[Selection],0),2)</f>
        <v>FABLEBrief</v>
      </c>
      <c r="D173" t="str">
        <f>IF(calc[[#This Row],[Method]]="FABLEBrief",INDEX(Method_FABLEBrief[],MATCH("Totalkcal",Method_FABLEBrief[Criteria],0),3),IF(calc[[#This Row],[Method]]="Test",INDEX(Method_Test[],MATCH("Totalkcal",Method_Test[Criteria],0),3),""))</f>
        <v>FAO</v>
      </c>
      <c r="E173">
        <f>IF(calc[[#This Row],[Method]]="FABLEBrief",INDEX(Method_FABLEBrief[],MATCH("Totalkcal",Method_FABLEBrief[Criteria],0),2),IF(calc[[#This Row],[Method]]="Test",INDEX(Method_Test[],MATCH("Totalkcal",Method_Test[Criteria],0),2),""))</f>
        <v>3000</v>
      </c>
      <c r="F173">
        <f>IF(calc[[#This Row],[C1Source]]="FAO",SUMIFS(DataFoodConso[Total Kcal],DataFoodConso[ISO3],calc[[#This Row],[ISO3]]),"")</f>
        <v>2951</v>
      </c>
      <c r="G173" t="str">
        <f>IF(calc[[#This Row],[C1Value]]&gt;0,IF(calc[[#This Row],[C1Value]]&lt;=calc[[#This Row],[C1Threshold]],"No","Yes"),"nd")</f>
        <v>No</v>
      </c>
      <c r="H173" t="str">
        <f>IF(calc[[#This Row],[Method]]="FABLEBrief",INDEX(Method_FABLEBrief[],MATCH("RedMeatkcal",Method_FABLEBrief[Criteria],0),3),IF(calc[[#This Row],[Method]]="Test",INDEX(Method_Test[],MATCH("RedMeatkcal",Method_Test[Criteria],0),3),""))</f>
        <v>FAO</v>
      </c>
      <c r="I173">
        <f>IF(calc[[#This Row],[Method]]="FABLEBrief",INDEX(Method_FABLEBrief[],MATCH("RedMeatkcal",Method_FABLEBrief[Criteria],0),2),IF(calc[[#This Row],[Method]]="Test",INDEX(Method_Test[],MATCH("RedMeatkcal",Method_Test[Criteria],0),2),""))</f>
        <v>60</v>
      </c>
      <c r="J173">
        <f>IF(calc[[#This Row],[C2Source]]="FAO",SUMIFS(DataFoodConso[Red Meat],DataFoodConso[ISO3],calc[[#This Row],[ISO3]]),"")</f>
        <v>106</v>
      </c>
      <c r="K173" t="str">
        <f>IF(AND(calc[[#This Row],[C2Value]]&gt;0,calc[[#This Row],[C2Value]]&lt;=calc[[#This Row],[C2Threshold]]),"No","Yes")</f>
        <v>Yes</v>
      </c>
      <c r="L173" t="str">
        <f>IF(calc[[#This Row],[Method]]="FABLEBrief",INDEX(Method_FABLEBrief[],MATCH("LandRemovalPotential",Method_FABLEBrief[Criteria],0),3),IF(calc[[#This Row],[Method]]="Test",INDEX(Method_Test[],MATCH("LandRemovalPotential",Method_Test[Criteria],0),3),""))</f>
        <v>RoeNoAgri</v>
      </c>
      <c r="M173" s="3">
        <f>IF(calc[[#This Row],[Method]]="FABLEBrief",INDEX(Method_FABLEBrief[],MATCH("LandRemovalPotential",Method_FABLEBrief[Criteria],0),2),IF(calc[[#This Row],[Method]]="Test",INDEX(Method_Test[],MATCH("LandRemovalPotential",Method_Test[Criteria],0),2),""))</f>
        <v>0.19550000000000001</v>
      </c>
      <c r="N173" s="3">
        <f>IF(AND(calc[[#This Row],[C3Source]]="RoeNoAgri",calc[[#This Row],[C4Source]]="FAO"),SUMIFS(DataShLandRemPot[FAOSh_noagri],DataShLandRemPot[ISO3],calc[[#This Row],[ISO3]]),IF(AND(calc[[#This Row],[C3Source]]="RoeAgri",calc[[#This Row],[C4Source]]="FAO"),SUMIFS(DataShLandRemPot[FAOSh_withagri],DataShLandRemPot[ISO3],calc[[#This Row],[ISO3]]),IF(AND(calc[[#This Row],[C3Source]]="RoeNoAgri",calc[[#This Row],[C4Source]]="GHGI"),SUMIFS(DataShLandRemPot[GHGISh_noagri],DataShLandRemPot[ISO3],calc[[#This Row],[ISO3]]),IF(AND(calc[[#This Row],[C3Source]]="RoeAgri",calc[[#This Row],[C4Source]]="GHGI"),SUMIFS(DataShLandRemPot[GHGISh_wagri],DataShLandRemPot[ISO3],calc[[#This Row],[ISO3]]),""))))</f>
        <v>1.6344872896693903E-5</v>
      </c>
      <c r="O173" t="str">
        <f>IF(calc[[#This Row],[C3Value]]&lt;&gt;0,IF(calc[[#This Row],[C3Value]]&gt;=calc[[#This Row],[C3Threshold]],"Yes","No"),"nd")</f>
        <v>No</v>
      </c>
      <c r="P173" t="str">
        <f>IF(calc[[#This Row],[Method]]="FABLEBrief",INDEX(Method_FABLEBrief[],MATCH("LULUCFnegative",Method_FABLEBrief[Criteria],0),3),IF(calc[[#This Row],[Method]]="Test",INDEX(Method_Test[],MATCH("LULUCFnegative",Method_Test[Criteria],0),3),""))</f>
        <v>FAO</v>
      </c>
      <c r="Q173" s="25">
        <f>IF(calc[[#This Row],[Method]]="FABLEBrief",INDEX(Method_FABLEBrief[],MATCH("LULUCFnegative",Method_FABLEBrief[Criteria],0),2),IF(calc[[#This Row],[Method]]="Test",INDEX(Method_Test[],MATCH("LULUCFnegative",Method_Test[Criteria],0),2),""))</f>
        <v>0</v>
      </c>
      <c r="R173" s="29">
        <f>IF(calc[[#This Row],[C4Source]]="FAO",SUMIFS(DataGHGFAO[LULUCF_MtCO2e],DataGHGFAO[ISO3],calc[[#This Row],[ISO3]]),IF(calc[[#This Row],[C4Source]]="GHGI",SUMIFS(DataGHGI[MtCO2e],DataGHGI[Sector],"Land-Use Change and Forestry",DataGHGI[ISO3],calc[[#This Row],[ISO3]]),""))</f>
        <v>1.9106999999999999E-2</v>
      </c>
      <c r="S173" t="str">
        <f>IF(calc[[#This Row],[C4Value]]&lt;&gt;0,IF(calc[[#This Row],[C4Value]]&lt;calc[[#This Row],[C4Threshold]],"Yes","No"),"nd")</f>
        <v>No</v>
      </c>
      <c r="T173" t="str">
        <f>IF(calc[[#This Row],[Method]]="FABLEBrief",INDEX(Method_FABLEBrief[],MATCH("AFOLU",Method_FABLEBrief[Criteria],0),3),IF(calc[[#This Row],[Method]]="Test",INDEX(Method_Test[],MATCH("AFOLU",Method_Test[Criteria],0),3),""))</f>
        <v>FAO</v>
      </c>
      <c r="U173" s="25">
        <f>IF(calc[[#This Row],[Method]]="FABLEBrief",INDEX(Method_FABLEBrief[],MATCH("AFOLU",Method_FABLEBrief[Criteria],0),2),IF(calc[[#This Row],[Method]]="Test",INDEX(Method_Test[],MATCH("AFOLU",Method_Test[Criteria],0),2),""))</f>
        <v>0</v>
      </c>
      <c r="V173" s="25">
        <f>IF(calc[[#This Row],[C5Source]]="FAO",SUMIFS(DataGHGFAO[AFOLU_MtCO2e],DataGHGFAO[ISO3],calc[[#This Row],[ISO3]]),IF(calc[[#This Row],[C5Source]]="GHGI",SUMIFS(DataGHGI[MtCO2e],DataGHGI[Sector],"Land-Use Change and Forestry",DataGHGI[ISO3],calc[[#This Row],[ISO3]])+SUMIFS(DataGHGI[MtCO2e],DataGHGI[Sector],"Agriculture",DataGHGI[ISO3],calc[[#This Row],[ISO3]]),""))</f>
        <v>1.8585482</v>
      </c>
      <c r="W173" t="str">
        <f>IF(calc[[#This Row],[C5Value]]&lt;&gt;0,IF(calc[[#This Row],[C5Value]]&lt;calc[[#This Row],[C5Threshold]],"No","Yes"),"nd")</f>
        <v>Yes</v>
      </c>
      <c r="X173" s="60" t="str">
        <f>IF(AND(calc[[#This Row],[C1Outcome]]="NO",calc[[#This Row],[C2Outcome]]="NO"),IF(calc[[#This Row],[C3Outcome]]="YES","Profile5","Profile6"),IF(calc[[#This Row],[C3Outcome]]="No","Profile4",IF(calc[[#This Row],[C4Outcome]]="YES",IF(calc[[#This Row],[C5Outcome]]="YES","Profile1","Profile2"),"Profile3")))</f>
        <v>Profile4</v>
      </c>
      <c r="Y173" s="44" t="str">
        <f>IF(OR(calc[[#This Row],[C1Outcome]]="nd",calc[[#This Row],[C3Outcome]]="nd",calc[[#This Row],[C5Outcome]]="nd"),"",calc[[#This Row],[PROFILE_pre]])</f>
        <v>Profile4</v>
      </c>
      <c r="Z173" s="62">
        <f>SUMIFS(DataGHGFAO[LULUCF_MtCO2e],DataGHGFAO[ISO3],calc[[#This Row],[ISO3]])</f>
        <v>1.9106999999999999E-2</v>
      </c>
      <c r="AA173" s="62">
        <f>SUMIFS(DataGHGFAO[Crop_MtCO2e],DataGHGFAO[ISO3],calc[[#This Row],[ISO3]])</f>
        <v>5.9995199999999915E-2</v>
      </c>
      <c r="AB173" s="62">
        <f>SUMIFS(DataGHGFAO[Livestock_MtCO2e],DataGHGFAO[ISO3],calc[[#This Row],[ISO3]])</f>
        <v>1.7794460000000001</v>
      </c>
      <c r="AC173" s="62">
        <f>SUMIFS(DataGHGFAO[AFOLU_MtCO2e],DataGHGFAO[ISO3],calc[[#This Row],[ISO3]])</f>
        <v>1.8585482</v>
      </c>
    </row>
    <row r="174" spans="1:29">
      <c r="A174" t="s">
        <v>315</v>
      </c>
      <c r="B174" t="s">
        <v>316</v>
      </c>
      <c r="C174" t="str">
        <f>INDEX(SelectionMethod[],MATCH("x",SelectionMethod[Selection],0),2)</f>
        <v>FABLEBrief</v>
      </c>
      <c r="D174" t="str">
        <f>IF(calc[[#This Row],[Method]]="FABLEBrief",INDEX(Method_FABLEBrief[],MATCH("Totalkcal",Method_FABLEBrief[Criteria],0),3),IF(calc[[#This Row],[Method]]="Test",INDEX(Method_Test[],MATCH("Totalkcal",Method_Test[Criteria],0),3),""))</f>
        <v>FAO</v>
      </c>
      <c r="E174">
        <f>IF(calc[[#This Row],[Method]]="FABLEBrief",INDEX(Method_FABLEBrief[],MATCH("Totalkcal",Method_FABLEBrief[Criteria],0),2),IF(calc[[#This Row],[Method]]="Test",INDEX(Method_Test[],MATCH("Totalkcal",Method_Test[Criteria],0),2),""))</f>
        <v>3000</v>
      </c>
      <c r="F174">
        <f>IF(calc[[#This Row],[C1Source]]="FAO",SUMIFS(DataFoodConso[Total Kcal],DataFoodConso[ISO3],calc[[#This Row],[ISO3]]),"")</f>
        <v>2483</v>
      </c>
      <c r="G174" t="str">
        <f>IF(calc[[#This Row],[C1Value]]&gt;0,IF(calc[[#This Row],[C1Value]]&lt;=calc[[#This Row],[C1Threshold]],"No","Yes"),"nd")</f>
        <v>No</v>
      </c>
      <c r="H174" t="str">
        <f>IF(calc[[#This Row],[Method]]="FABLEBrief",INDEX(Method_FABLEBrief[],MATCH("RedMeatkcal",Method_FABLEBrief[Criteria],0),3),IF(calc[[#This Row],[Method]]="Test",INDEX(Method_Test[],MATCH("RedMeatkcal",Method_Test[Criteria],0),3),""))</f>
        <v>FAO</v>
      </c>
      <c r="I174">
        <f>IF(calc[[#This Row],[Method]]="FABLEBrief",INDEX(Method_FABLEBrief[],MATCH("RedMeatkcal",Method_FABLEBrief[Criteria],0),2),IF(calc[[#This Row],[Method]]="Test",INDEX(Method_Test[],MATCH("RedMeatkcal",Method_Test[Criteria],0),2),""))</f>
        <v>60</v>
      </c>
      <c r="J174">
        <f>IF(calc[[#This Row],[C2Source]]="FAO",SUMIFS(DataFoodConso[Red Meat],DataFoodConso[ISO3],calc[[#This Row],[ISO3]]),"")</f>
        <v>54</v>
      </c>
      <c r="K174" s="41" t="str">
        <f>IF(AND(calc[[#This Row],[C2Value]]&gt;0,calc[[#This Row],[C2Value]]&lt;=calc[[#This Row],[C2Threshold]]),"No","Yes")</f>
        <v>No</v>
      </c>
      <c r="L174" t="str">
        <f>IF(calc[[#This Row],[Method]]="FABLEBrief",INDEX(Method_FABLEBrief[],MATCH("LandRemovalPotential",Method_FABLEBrief[Criteria],0),3),IF(calc[[#This Row],[Method]]="Test",INDEX(Method_Test[],MATCH("LandRemovalPotential",Method_Test[Criteria],0),3),""))</f>
        <v>RoeNoAgri</v>
      </c>
      <c r="M174" s="3">
        <f>IF(calc[[#This Row],[Method]]="FABLEBrief",INDEX(Method_FABLEBrief[],MATCH("LandRemovalPotential",Method_FABLEBrief[Criteria],0),2),IF(calc[[#This Row],[Method]]="Test",INDEX(Method_Test[],MATCH("LandRemovalPotential",Method_Test[Criteria],0),2),""))</f>
        <v>0.19550000000000001</v>
      </c>
      <c r="N174" s="3">
        <f>IF(AND(calc[[#This Row],[C3Source]]="RoeNoAgri",calc[[#This Row],[C4Source]]="FAO"),SUMIFS(DataShLandRemPot[FAOSh_noagri],DataShLandRemPot[ISO3],calc[[#This Row],[ISO3]]),IF(AND(calc[[#This Row],[C3Source]]="RoeAgri",calc[[#This Row],[C4Source]]="FAO"),SUMIFS(DataShLandRemPot[FAOSh_withagri],DataShLandRemPot[ISO3],calc[[#This Row],[ISO3]]),IF(AND(calc[[#This Row],[C3Source]]="RoeNoAgri",calc[[#This Row],[C4Source]]="GHGI"),SUMIFS(DataShLandRemPot[GHGISh_noagri],DataShLandRemPot[ISO3],calc[[#This Row],[ISO3]]),IF(AND(calc[[#This Row],[C3Source]]="RoeAgri",calc[[#This Row],[C4Source]]="GHGI"),SUMIFS(DataShLandRemPot[GHGISh_wagri],DataShLandRemPot[ISO3],calc[[#This Row],[ISO3]]),""))))</f>
        <v>5.3278894856761648E-2</v>
      </c>
      <c r="O174" t="str">
        <f>IF(calc[[#This Row],[C3Value]]&lt;&gt;0,IF(calc[[#This Row],[C3Value]]&gt;=calc[[#This Row],[C3Threshold]],"Yes","No"),"nd")</f>
        <v>No</v>
      </c>
      <c r="P174" t="str">
        <f>IF(calc[[#This Row],[Method]]="FABLEBrief",INDEX(Method_FABLEBrief[],MATCH("LULUCFnegative",Method_FABLEBrief[Criteria],0),3),IF(calc[[#This Row],[Method]]="Test",INDEX(Method_Test[],MATCH("LULUCFnegative",Method_Test[Criteria],0),3),""))</f>
        <v>FAO</v>
      </c>
      <c r="Q174" s="25">
        <f>IF(calc[[#This Row],[Method]]="FABLEBrief",INDEX(Method_FABLEBrief[],MATCH("LULUCFnegative",Method_FABLEBrief[Criteria],0),2),IF(calc[[#This Row],[Method]]="Test",INDEX(Method_Test[],MATCH("LULUCFnegative",Method_Test[Criteria],0),2),""))</f>
        <v>0</v>
      </c>
      <c r="R174" s="29">
        <f>IF(calc[[#This Row],[C4Source]]="FAO",SUMIFS(DataGHGFAO[LULUCF_MtCO2e],DataGHGFAO[ISO3],calc[[#This Row],[ISO3]]),IF(calc[[#This Row],[C4Source]]="GHGI",SUMIFS(DataGHGI[MtCO2e],DataGHGI[Sector],"Land-Use Change and Forestry",DataGHGI[ISO3],calc[[#This Row],[ISO3]]),""))</f>
        <v>6.9977540999999999</v>
      </c>
      <c r="S174" t="str">
        <f>IF(calc[[#This Row],[C4Value]]&lt;&gt;0,IF(calc[[#This Row],[C4Value]]&lt;calc[[#This Row],[C4Threshold]],"Yes","No"),"nd")</f>
        <v>No</v>
      </c>
      <c r="T174" t="str">
        <f>IF(calc[[#This Row],[Method]]="FABLEBrief",INDEX(Method_FABLEBrief[],MATCH("AFOLU",Method_FABLEBrief[Criteria],0),3),IF(calc[[#This Row],[Method]]="Test",INDEX(Method_Test[],MATCH("AFOLU",Method_Test[Criteria],0),3),""))</f>
        <v>FAO</v>
      </c>
      <c r="U174" s="25">
        <f>IF(calc[[#This Row],[Method]]="FABLEBrief",INDEX(Method_FABLEBrief[],MATCH("AFOLU",Method_FABLEBrief[Criteria],0),2),IF(calc[[#This Row],[Method]]="Test",INDEX(Method_Test[],MATCH("AFOLU",Method_Test[Criteria],0),2),""))</f>
        <v>0</v>
      </c>
      <c r="V174" s="25">
        <f>IF(calc[[#This Row],[C5Source]]="FAO",SUMIFS(DataGHGFAO[AFOLU_MtCO2e],DataGHGFAO[ISO3],calc[[#This Row],[ISO3]]),IF(calc[[#This Row],[C5Source]]="GHGI",SUMIFS(DataGHGI[MtCO2e],DataGHGI[Sector],"Land-Use Change and Forestry",DataGHGI[ISO3],calc[[#This Row],[ISO3]])+SUMIFS(DataGHGI[MtCO2e],DataGHGI[Sector],"Agriculture",DataGHGI[ISO3],calc[[#This Row],[ISO3]]),""))</f>
        <v>211.08916339999999</v>
      </c>
      <c r="W174" t="str">
        <f>IF(calc[[#This Row],[C5Value]]&lt;&gt;0,IF(calc[[#This Row],[C5Value]]&lt;calc[[#This Row],[C5Threshold]],"No","Yes"),"nd")</f>
        <v>Yes</v>
      </c>
      <c r="X174" s="60" t="str">
        <f>IF(AND(calc[[#This Row],[C1Outcome]]="NO",calc[[#This Row],[C2Outcome]]="NO"),IF(calc[[#This Row],[C3Outcome]]="YES","Profile5","Profile6"),IF(calc[[#This Row],[C3Outcome]]="No","Profile4",IF(calc[[#This Row],[C4Outcome]]="YES",IF(calc[[#This Row],[C5Outcome]]="YES","Profile1","Profile2"),"Profile3")))</f>
        <v>Profile6</v>
      </c>
      <c r="Y174" s="44" t="str">
        <f>IF(OR(calc[[#This Row],[C1Outcome]]="nd",calc[[#This Row],[C3Outcome]]="nd",calc[[#This Row],[C5Outcome]]="nd"),"",calc[[#This Row],[PROFILE_pre]])</f>
        <v>Profile6</v>
      </c>
      <c r="Z174" s="62">
        <f>SUMIFS(DataGHGFAO[LULUCF_MtCO2e],DataGHGFAO[ISO3],calc[[#This Row],[ISO3]])</f>
        <v>6.9977540999999999</v>
      </c>
      <c r="AA174" s="62">
        <f>SUMIFS(DataGHGFAO[Crop_MtCO2e],DataGHGFAO[ISO3],calc[[#This Row],[ISO3]])</f>
        <v>33.995629199999996</v>
      </c>
      <c r="AB174" s="62">
        <f>SUMIFS(DataGHGFAO[Livestock_MtCO2e],DataGHGFAO[ISO3],calc[[#This Row],[ISO3]])</f>
        <v>170.09578010000001</v>
      </c>
      <c r="AC174" s="62">
        <f>SUMIFS(DataGHGFAO[AFOLU_MtCO2e],DataGHGFAO[ISO3],calc[[#This Row],[ISO3]])</f>
        <v>211.08916339999999</v>
      </c>
    </row>
    <row r="175" spans="1:29">
      <c r="A175" t="s">
        <v>7</v>
      </c>
      <c r="B175" t="s">
        <v>8</v>
      </c>
      <c r="C175" t="str">
        <f>INDEX(SelectionMethod[],MATCH("x",SelectionMethod[Selection],0),2)</f>
        <v>FABLEBrief</v>
      </c>
      <c r="D175" t="str">
        <f>IF(calc[[#This Row],[Method]]="FABLEBrief",INDEX(Method_FABLEBrief[],MATCH("Totalkcal",Method_FABLEBrief[Criteria],0),3),IF(calc[[#This Row],[Method]]="Test",INDEX(Method_Test[],MATCH("Totalkcal",Method_Test[Criteria],0),3),""))</f>
        <v>FAO</v>
      </c>
      <c r="E175">
        <f>IF(calc[[#This Row],[Method]]="FABLEBrief",INDEX(Method_FABLEBrief[],MATCH("Totalkcal",Method_FABLEBrief[Criteria],0),2),IF(calc[[#This Row],[Method]]="Test",INDEX(Method_Test[],MATCH("Totalkcal",Method_Test[Criteria],0),2),""))</f>
        <v>3000</v>
      </c>
      <c r="F175">
        <f>IF(calc[[#This Row],[C1Source]]="FAO",SUMIFS(DataFoodConso[Total Kcal],DataFoodConso[ISO3],calc[[#This Row],[ISO3]]),"")</f>
        <v>0</v>
      </c>
      <c r="G175" t="str">
        <f>IF(calc[[#This Row],[C1Value]]&gt;0,IF(calc[[#This Row],[C1Value]]&lt;=calc[[#This Row],[C1Threshold]],"No","Yes"),"nd")</f>
        <v>nd</v>
      </c>
      <c r="H175" t="str">
        <f>IF(calc[[#This Row],[Method]]="FABLEBrief",INDEX(Method_FABLEBrief[],MATCH("RedMeatkcal",Method_FABLEBrief[Criteria],0),3),IF(calc[[#This Row],[Method]]="Test",INDEX(Method_Test[],MATCH("RedMeatkcal",Method_Test[Criteria],0),3),""))</f>
        <v>FAO</v>
      </c>
      <c r="I175">
        <f>IF(calc[[#This Row],[Method]]="FABLEBrief",INDEX(Method_FABLEBrief[],MATCH("RedMeatkcal",Method_FABLEBrief[Criteria],0),2),IF(calc[[#This Row],[Method]]="Test",INDEX(Method_Test[],MATCH("RedMeatkcal",Method_Test[Criteria],0),2),""))</f>
        <v>60</v>
      </c>
      <c r="J175">
        <f>IF(calc[[#This Row],[C2Source]]="FAO",SUMIFS(DataFoodConso[Red Meat],DataFoodConso[ISO3],calc[[#This Row],[ISO3]]),"")</f>
        <v>0</v>
      </c>
      <c r="K175" s="41" t="str">
        <f>IF(AND(calc[[#This Row],[C2Value]]&gt;0,calc[[#This Row],[C2Value]]&lt;=calc[[#This Row],[C2Threshold]]),"No","Yes")</f>
        <v>Yes</v>
      </c>
      <c r="L175" t="str">
        <f>IF(calc[[#This Row],[Method]]="FABLEBrief",INDEX(Method_FABLEBrief[],MATCH("LandRemovalPotential",Method_FABLEBrief[Criteria],0),3),IF(calc[[#This Row],[Method]]="Test",INDEX(Method_Test[],MATCH("LandRemovalPotential",Method_Test[Criteria],0),3),""))</f>
        <v>RoeNoAgri</v>
      </c>
      <c r="M175" s="3">
        <f>IF(calc[[#This Row],[Method]]="FABLEBrief",INDEX(Method_FABLEBrief[],MATCH("LandRemovalPotential",Method_FABLEBrief[Criteria],0),2),IF(calc[[#This Row],[Method]]="Test",INDEX(Method_Test[],MATCH("LandRemovalPotential",Method_Test[Criteria],0),2),""))</f>
        <v>0.19550000000000001</v>
      </c>
      <c r="N175" s="3">
        <f>IF(AND(calc[[#This Row],[C3Source]]="RoeNoAgri",calc[[#This Row],[C4Source]]="FAO"),SUMIFS(DataShLandRemPot[FAOSh_noagri],DataShLandRemPot[ISO3],calc[[#This Row],[ISO3]]),IF(AND(calc[[#This Row],[C3Source]]="RoeAgri",calc[[#This Row],[C4Source]]="FAO"),SUMIFS(DataShLandRemPot[FAOSh_withagri],DataShLandRemPot[ISO3],calc[[#This Row],[ISO3]]),IF(AND(calc[[#This Row],[C3Source]]="RoeNoAgri",calc[[#This Row],[C4Source]]="GHGI"),SUMIFS(DataShLandRemPot[GHGISh_noagri],DataShLandRemPot[ISO3],calc[[#This Row],[ISO3]]),IF(AND(calc[[#This Row],[C3Source]]="RoeAgri",calc[[#This Row],[C4Source]]="GHGI"),SUMIFS(DataShLandRemPot[GHGISh_wagri],DataShLandRemPot[ISO3],calc[[#This Row],[ISO3]]),""))))</f>
        <v>0.2269206690384965</v>
      </c>
      <c r="O175" t="str">
        <f>IF(calc[[#This Row],[C3Value]]&lt;&gt;0,IF(calc[[#This Row],[C3Value]]&gt;=calc[[#This Row],[C3Threshold]],"Yes","No"),"nd")</f>
        <v>Yes</v>
      </c>
      <c r="P175" t="str">
        <f>IF(calc[[#This Row],[Method]]="FABLEBrief",INDEX(Method_FABLEBrief[],MATCH("LULUCFnegative",Method_FABLEBrief[Criteria],0),3),IF(calc[[#This Row],[Method]]="Test",INDEX(Method_Test[],MATCH("LULUCFnegative",Method_Test[Criteria],0),3),""))</f>
        <v>FAO</v>
      </c>
      <c r="Q175" s="25">
        <f>IF(calc[[#This Row],[Method]]="FABLEBrief",INDEX(Method_FABLEBrief[],MATCH("LULUCFnegative",Method_FABLEBrief[Criteria],0),2),IF(calc[[#This Row],[Method]]="Test",INDEX(Method_Test[],MATCH("LULUCFnegative",Method_Test[Criteria],0),2),""))</f>
        <v>0</v>
      </c>
      <c r="R175" s="29">
        <f>IF(calc[[#This Row],[C4Source]]="FAO",SUMIFS(DataGHGFAO[LULUCF_MtCO2e],DataGHGFAO[ISO3],calc[[#This Row],[ISO3]]),IF(calc[[#This Row],[C4Source]]="GHGI",SUMIFS(DataGHGI[MtCO2e],DataGHGI[Sector],"Land-Use Change and Forestry",DataGHGI[ISO3],calc[[#This Row],[ISO3]]),""))</f>
        <v>0</v>
      </c>
      <c r="S175" t="str">
        <f>IF(calc[[#This Row],[C4Value]]&lt;&gt;0,IF(calc[[#This Row],[C4Value]]&lt;calc[[#This Row],[C4Threshold]],"Yes","No"),"nd")</f>
        <v>nd</v>
      </c>
      <c r="T175" t="str">
        <f>IF(calc[[#This Row],[Method]]="FABLEBrief",INDEX(Method_FABLEBrief[],MATCH("AFOLU",Method_FABLEBrief[Criteria],0),3),IF(calc[[#This Row],[Method]]="Test",INDEX(Method_Test[],MATCH("AFOLU",Method_Test[Criteria],0),3),""))</f>
        <v>FAO</v>
      </c>
      <c r="U175" s="25">
        <f>IF(calc[[#This Row],[Method]]="FABLEBrief",INDEX(Method_FABLEBrief[],MATCH("AFOLU",Method_FABLEBrief[Criteria],0),2),IF(calc[[#This Row],[Method]]="Test",INDEX(Method_Test[],MATCH("AFOLU",Method_Test[Criteria],0),2),""))</f>
        <v>0</v>
      </c>
      <c r="V175" s="25">
        <f>IF(calc[[#This Row],[C5Source]]="FAO",SUMIFS(DataGHGFAO[AFOLU_MtCO2e],DataGHGFAO[ISO3],calc[[#This Row],[ISO3]]),IF(calc[[#This Row],[C5Source]]="GHGI",SUMIFS(DataGHGI[MtCO2e],DataGHGI[Sector],"Land-Use Change and Forestry",DataGHGI[ISO3],calc[[#This Row],[ISO3]])+SUMIFS(DataGHGI[MtCO2e],DataGHGI[Sector],"Agriculture",DataGHGI[ISO3],calc[[#This Row],[ISO3]]),""))</f>
        <v>0</v>
      </c>
      <c r="W175" t="str">
        <f>IF(calc[[#This Row],[C5Value]]&lt;&gt;0,IF(calc[[#This Row],[C5Value]]&lt;calc[[#This Row],[C5Threshold]],"No","Yes"),"nd")</f>
        <v>nd</v>
      </c>
      <c r="X175" s="60" t="str">
        <f>IF(AND(calc[[#This Row],[C1Outcome]]="NO",calc[[#This Row],[C2Outcome]]="NO"),IF(calc[[#This Row],[C3Outcome]]="YES","Profile5","Profile6"),IF(calc[[#This Row],[C3Outcome]]="No","Profile4",IF(calc[[#This Row],[C4Outcome]]="YES",IF(calc[[#This Row],[C5Outcome]]="YES","Profile1","Profile2"),"Profile3")))</f>
        <v>Profile3</v>
      </c>
      <c r="Y175" s="44" t="str">
        <f>IF(OR(calc[[#This Row],[C1Outcome]]="nd",calc[[#This Row],[C3Outcome]]="nd",calc[[#This Row],[C5Outcome]]="nd"),"",calc[[#This Row],[PROFILE_pre]])</f>
        <v/>
      </c>
      <c r="Z175" s="62">
        <f>SUMIFS(DataGHGFAO[LULUCF_MtCO2e],DataGHGFAO[ISO3],calc[[#This Row],[ISO3]])</f>
        <v>0</v>
      </c>
      <c r="AA175" s="62">
        <f>SUMIFS(DataGHGFAO[Crop_MtCO2e],DataGHGFAO[ISO3],calc[[#This Row],[ISO3]])</f>
        <v>0</v>
      </c>
      <c r="AB175" s="62">
        <f>SUMIFS(DataGHGFAO[Livestock_MtCO2e],DataGHGFAO[ISO3],calc[[#This Row],[ISO3]])</f>
        <v>0</v>
      </c>
      <c r="AC175" s="62">
        <f>SUMIFS(DataGHGFAO[AFOLU_MtCO2e],DataGHGFAO[ISO3],calc[[#This Row],[ISO3]])</f>
        <v>0</v>
      </c>
    </row>
    <row r="176" spans="1:29">
      <c r="A176" t="s">
        <v>185</v>
      </c>
      <c r="B176" t="s">
        <v>186</v>
      </c>
      <c r="C176" t="str">
        <f>INDEX(SelectionMethod[],MATCH("x",SelectionMethod[Selection],0),2)</f>
        <v>FABLEBrief</v>
      </c>
      <c r="D176" t="str">
        <f>IF(calc[[#This Row],[Method]]="FABLEBrief",INDEX(Method_FABLEBrief[],MATCH("Totalkcal",Method_FABLEBrief[Criteria],0),3),IF(calc[[#This Row],[Method]]="Test",INDEX(Method_Test[],MATCH("Totalkcal",Method_Test[Criteria],0),3),""))</f>
        <v>FAO</v>
      </c>
      <c r="E176">
        <f>IF(calc[[#This Row],[Method]]="FABLEBrief",INDEX(Method_FABLEBrief[],MATCH("Totalkcal",Method_FABLEBrief[Criteria],0),2),IF(calc[[#This Row],[Method]]="Test",INDEX(Method_Test[],MATCH("Totalkcal",Method_Test[Criteria],0),2),""))</f>
        <v>3000</v>
      </c>
      <c r="F176">
        <f>IF(calc[[#This Row],[C1Source]]="FAO",SUMIFS(DataFoodConso[Total Kcal],DataFoodConso[ISO3],calc[[#This Row],[ISO3]]),"")</f>
        <v>2977</v>
      </c>
      <c r="G176" t="str">
        <f>IF(calc[[#This Row],[C1Value]]&gt;0,IF(calc[[#This Row],[C1Value]]&lt;=calc[[#This Row],[C1Threshold]],"No","Yes"),"nd")</f>
        <v>No</v>
      </c>
      <c r="H176" t="str">
        <f>IF(calc[[#This Row],[Method]]="FABLEBrief",INDEX(Method_FABLEBrief[],MATCH("RedMeatkcal",Method_FABLEBrief[Criteria],0),3),IF(calc[[#This Row],[Method]]="Test",INDEX(Method_Test[],MATCH("RedMeatkcal",Method_Test[Criteria],0),3),""))</f>
        <v>FAO</v>
      </c>
      <c r="I176">
        <f>IF(calc[[#This Row],[Method]]="FABLEBrief",INDEX(Method_FABLEBrief[],MATCH("RedMeatkcal",Method_FABLEBrief[Criteria],0),2),IF(calc[[#This Row],[Method]]="Test",INDEX(Method_Test[],MATCH("RedMeatkcal",Method_Test[Criteria],0),2),""))</f>
        <v>60</v>
      </c>
      <c r="J176">
        <f>IF(calc[[#This Row],[C2Source]]="FAO",SUMIFS(DataFoodConso[Red Meat],DataFoodConso[ISO3],calc[[#This Row],[ISO3]]),"")</f>
        <v>113</v>
      </c>
      <c r="K176" t="str">
        <f>IF(AND(calc[[#This Row],[C2Value]]&gt;0,calc[[#This Row],[C2Value]]&lt;=calc[[#This Row],[C2Threshold]]),"No","Yes")</f>
        <v>Yes</v>
      </c>
      <c r="L176" t="str">
        <f>IF(calc[[#This Row],[Method]]="FABLEBrief",INDEX(Method_FABLEBrief[],MATCH("LandRemovalPotential",Method_FABLEBrief[Criteria],0),3),IF(calc[[#This Row],[Method]]="Test",INDEX(Method_Test[],MATCH("LandRemovalPotential",Method_Test[Criteria],0),3),""))</f>
        <v>RoeNoAgri</v>
      </c>
      <c r="M176" s="3">
        <f>IF(calc[[#This Row],[Method]]="FABLEBrief",INDEX(Method_FABLEBrief[],MATCH("LandRemovalPotential",Method_FABLEBrief[Criteria],0),2),IF(calc[[#This Row],[Method]]="Test",INDEX(Method_Test[],MATCH("LandRemovalPotential",Method_Test[Criteria],0),2),""))</f>
        <v>0.19550000000000001</v>
      </c>
      <c r="N176" s="3">
        <f>IF(AND(calc[[#This Row],[C3Source]]="RoeNoAgri",calc[[#This Row],[C4Source]]="FAO"),SUMIFS(DataShLandRemPot[FAOSh_noagri],DataShLandRemPot[ISO3],calc[[#This Row],[ISO3]]),IF(AND(calc[[#This Row],[C3Source]]="RoeAgri",calc[[#This Row],[C4Source]]="FAO"),SUMIFS(DataShLandRemPot[FAOSh_withagri],DataShLandRemPot[ISO3],calc[[#This Row],[ISO3]]),IF(AND(calc[[#This Row],[C3Source]]="RoeNoAgri",calc[[#This Row],[C4Source]]="GHGI"),SUMIFS(DataShLandRemPot[GHGISh_noagri],DataShLandRemPot[ISO3],calc[[#This Row],[ISO3]]),IF(AND(calc[[#This Row],[C3Source]]="RoeAgri",calc[[#This Row],[C4Source]]="GHGI"),SUMIFS(DataShLandRemPot[GHGISh_wagri],DataShLandRemPot[ISO3],calc[[#This Row],[ISO3]]),""))))</f>
        <v>0.70701308498425874</v>
      </c>
      <c r="O176" t="str">
        <f>IF(calc[[#This Row],[C3Value]]&lt;&gt;0,IF(calc[[#This Row],[C3Value]]&gt;=calc[[#This Row],[C3Threshold]],"Yes","No"),"nd")</f>
        <v>Yes</v>
      </c>
      <c r="P176" t="str">
        <f>IF(calc[[#This Row],[Method]]="FABLEBrief",INDEX(Method_FABLEBrief[],MATCH("LULUCFnegative",Method_FABLEBrief[Criteria],0),3),IF(calc[[#This Row],[Method]]="Test",INDEX(Method_Test[],MATCH("LULUCFnegative",Method_Test[Criteria],0),3),""))</f>
        <v>FAO</v>
      </c>
      <c r="Q176" s="25">
        <f>IF(calc[[#This Row],[Method]]="FABLEBrief",INDEX(Method_FABLEBrief[],MATCH("LULUCFnegative",Method_FABLEBrief[Criteria],0),2),IF(calc[[#This Row],[Method]]="Test",INDEX(Method_Test[],MATCH("LULUCFnegative",Method_Test[Criteria],0),2),""))</f>
        <v>0</v>
      </c>
      <c r="R176" s="29">
        <f>IF(calc[[#This Row],[C4Source]]="FAO",SUMIFS(DataGHGFAO[LULUCF_MtCO2e],DataGHGFAO[ISO3],calc[[#This Row],[ISO3]]),IF(calc[[#This Row],[C4Source]]="GHGI",SUMIFS(DataGHGI[MtCO2e],DataGHGI[Sector],"Land-Use Change and Forestry",DataGHGI[ISO3],calc[[#This Row],[ISO3]]),""))</f>
        <v>4.4231515000000003</v>
      </c>
      <c r="S176" t="str">
        <f>IF(calc[[#This Row],[C4Value]]&lt;&gt;0,IF(calc[[#This Row],[C4Value]]&lt;calc[[#This Row],[C4Threshold]],"Yes","No"),"nd")</f>
        <v>No</v>
      </c>
      <c r="T176" t="str">
        <f>IF(calc[[#This Row],[Method]]="FABLEBrief",INDEX(Method_FABLEBrief[],MATCH("AFOLU",Method_FABLEBrief[Criteria],0),3),IF(calc[[#This Row],[Method]]="Test",INDEX(Method_Test[],MATCH("AFOLU",Method_Test[Criteria],0),3),""))</f>
        <v>FAO</v>
      </c>
      <c r="U176" s="25">
        <f>IF(calc[[#This Row],[Method]]="FABLEBrief",INDEX(Method_FABLEBrief[],MATCH("AFOLU",Method_FABLEBrief[Criteria],0),2),IF(calc[[#This Row],[Method]]="Test",INDEX(Method_Test[],MATCH("AFOLU",Method_Test[Criteria],0),2),""))</f>
        <v>0</v>
      </c>
      <c r="V176" s="25">
        <f>IF(calc[[#This Row],[C5Source]]="FAO",SUMIFS(DataGHGFAO[AFOLU_MtCO2e],DataGHGFAO[ISO3],calc[[#This Row],[ISO3]]),IF(calc[[#This Row],[C5Source]]="GHGI",SUMIFS(DataGHGI[MtCO2e],DataGHGI[Sector],"Land-Use Change and Forestry",DataGHGI[ISO3],calc[[#This Row],[ISO3]])+SUMIFS(DataGHGI[MtCO2e],DataGHGI[Sector],"Agriculture",DataGHGI[ISO3],calc[[#This Row],[ISO3]]),""))</f>
        <v>8.0317539</v>
      </c>
      <c r="W176" t="str">
        <f>IF(calc[[#This Row],[C5Value]]&lt;&gt;0,IF(calc[[#This Row],[C5Value]]&lt;calc[[#This Row],[C5Threshold]],"No","Yes"),"nd")</f>
        <v>Yes</v>
      </c>
      <c r="X176" s="60" t="str">
        <f>IF(AND(calc[[#This Row],[C1Outcome]]="NO",calc[[#This Row],[C2Outcome]]="NO"),IF(calc[[#This Row],[C3Outcome]]="YES","Profile5","Profile6"),IF(calc[[#This Row],[C3Outcome]]="No","Profile4",IF(calc[[#This Row],[C4Outcome]]="YES",IF(calc[[#This Row],[C5Outcome]]="YES","Profile1","Profile2"),"Profile3")))</f>
        <v>Profile3</v>
      </c>
      <c r="Y176" s="44" t="str">
        <f>IF(OR(calc[[#This Row],[C1Outcome]]="nd",calc[[#This Row],[C3Outcome]]="nd",calc[[#This Row],[C5Outcome]]="nd"),"",calc[[#This Row],[PROFILE_pre]])</f>
        <v>Profile3</v>
      </c>
      <c r="Z176" s="62">
        <f>SUMIFS(DataGHGFAO[LULUCF_MtCO2e],DataGHGFAO[ISO3],calc[[#This Row],[ISO3]])</f>
        <v>4.4231515000000003</v>
      </c>
      <c r="AA176" s="62">
        <f>SUMIFS(DataGHGFAO[Crop_MtCO2e],DataGHGFAO[ISO3],calc[[#This Row],[ISO3]])</f>
        <v>0.27071940000000039</v>
      </c>
      <c r="AB176" s="62">
        <f>SUMIFS(DataGHGFAO[Livestock_MtCO2e],DataGHGFAO[ISO3],calc[[#This Row],[ISO3]])</f>
        <v>3.3378828999999994</v>
      </c>
      <c r="AC176" s="62">
        <f>SUMIFS(DataGHGFAO[AFOLU_MtCO2e],DataGHGFAO[ISO3],calc[[#This Row],[ISO3]])</f>
        <v>8.0317539</v>
      </c>
    </row>
    <row r="177" spans="1:29">
      <c r="A177" t="s">
        <v>111</v>
      </c>
      <c r="B177" t="s">
        <v>112</v>
      </c>
      <c r="C177" t="str">
        <f>INDEX(SelectionMethod[],MATCH("x",SelectionMethod[Selection],0),2)</f>
        <v>FABLEBrief</v>
      </c>
      <c r="D177" t="str">
        <f>IF(calc[[#This Row],[Method]]="FABLEBrief",INDEX(Method_FABLEBrief[],MATCH("Totalkcal",Method_FABLEBrief[Criteria],0),3),IF(calc[[#This Row],[Method]]="Test",INDEX(Method_Test[],MATCH("Totalkcal",Method_Test[Criteria],0),3),""))</f>
        <v>FAO</v>
      </c>
      <c r="E177">
        <f>IF(calc[[#This Row],[Method]]="FABLEBrief",INDEX(Method_FABLEBrief[],MATCH("Totalkcal",Method_FABLEBrief[Criteria],0),2),IF(calc[[#This Row],[Method]]="Test",INDEX(Method_Test[],MATCH("Totalkcal",Method_Test[Criteria],0),2),""))</f>
        <v>3000</v>
      </c>
      <c r="F177">
        <f>IF(calc[[#This Row],[C1Source]]="FAO",SUMIFS(DataFoodConso[Total Kcal],DataFoodConso[ISO3],calc[[#This Row],[ISO3]]),"")</f>
        <v>2244</v>
      </c>
      <c r="G177" t="str">
        <f>IF(calc[[#This Row],[C1Value]]&gt;0,IF(calc[[#This Row],[C1Value]]&lt;=calc[[#This Row],[C1Threshold]],"No","Yes"),"nd")</f>
        <v>No</v>
      </c>
      <c r="H177" t="str">
        <f>IF(calc[[#This Row],[Method]]="FABLEBrief",INDEX(Method_FABLEBrief[],MATCH("RedMeatkcal",Method_FABLEBrief[Criteria],0),3),IF(calc[[#This Row],[Method]]="Test",INDEX(Method_Test[],MATCH("RedMeatkcal",Method_Test[Criteria],0),3),""))</f>
        <v>FAO</v>
      </c>
      <c r="I177">
        <f>IF(calc[[#This Row],[Method]]="FABLEBrief",INDEX(Method_FABLEBrief[],MATCH("RedMeatkcal",Method_FABLEBrief[Criteria],0),2),IF(calc[[#This Row],[Method]]="Test",INDEX(Method_Test[],MATCH("RedMeatkcal",Method_Test[Criteria],0),2),""))</f>
        <v>60</v>
      </c>
      <c r="J177">
        <f>IF(calc[[#This Row],[C2Source]]="FAO",SUMIFS(DataFoodConso[Red Meat],DataFoodConso[ISO3],calc[[#This Row],[ISO3]]),"")</f>
        <v>111</v>
      </c>
      <c r="K177" s="41" t="str">
        <f>IF(AND(calc[[#This Row],[C2Value]]&gt;0,calc[[#This Row],[C2Value]]&lt;=calc[[#This Row],[C2Threshold]]),"No","Yes")</f>
        <v>Yes</v>
      </c>
      <c r="L177" t="str">
        <f>IF(calc[[#This Row],[Method]]="FABLEBrief",INDEX(Method_FABLEBrief[],MATCH("LandRemovalPotential",Method_FABLEBrief[Criteria],0),3),IF(calc[[#This Row],[Method]]="Test",INDEX(Method_Test[],MATCH("LandRemovalPotential",Method_Test[Criteria],0),3),""))</f>
        <v>RoeNoAgri</v>
      </c>
      <c r="M177" s="3">
        <f>IF(calc[[#This Row],[Method]]="FABLEBrief",INDEX(Method_FABLEBrief[],MATCH("LandRemovalPotential",Method_FABLEBrief[Criteria],0),2),IF(calc[[#This Row],[Method]]="Test",INDEX(Method_Test[],MATCH("LandRemovalPotential",Method_Test[Criteria],0),2),""))</f>
        <v>0.19550000000000001</v>
      </c>
      <c r="N177" s="3">
        <f>IF(AND(calc[[#This Row],[C3Source]]="RoeNoAgri",calc[[#This Row],[C4Source]]="FAO"),SUMIFS(DataShLandRemPot[FAOSh_noagri],DataShLandRemPot[ISO3],calc[[#This Row],[ISO3]]),IF(AND(calc[[#This Row],[C3Source]]="RoeAgri",calc[[#This Row],[C4Source]]="FAO"),SUMIFS(DataShLandRemPot[FAOSh_withagri],DataShLandRemPot[ISO3],calc[[#This Row],[ISO3]]),IF(AND(calc[[#This Row],[C3Source]]="RoeNoAgri",calc[[#This Row],[C4Source]]="GHGI"),SUMIFS(DataShLandRemPot[GHGISh_noagri],DataShLandRemPot[ISO3],calc[[#This Row],[ISO3]]),IF(AND(calc[[#This Row],[C3Source]]="RoeAgri",calc[[#This Row],[C4Source]]="GHGI"),SUMIFS(DataShLandRemPot[GHGISh_wagri],DataShLandRemPot[ISO3],calc[[#This Row],[ISO3]]),""))))</f>
        <v>3.7289765825849259</v>
      </c>
      <c r="O177" t="str">
        <f>IF(calc[[#This Row],[C3Value]]&lt;&gt;0,IF(calc[[#This Row],[C3Value]]&gt;=calc[[#This Row],[C3Threshold]],"Yes","No"),"nd")</f>
        <v>Yes</v>
      </c>
      <c r="P177" t="str">
        <f>IF(calc[[#This Row],[Method]]="FABLEBrief",INDEX(Method_FABLEBrief[],MATCH("LULUCFnegative",Method_FABLEBrief[Criteria],0),3),IF(calc[[#This Row],[Method]]="Test",INDEX(Method_Test[],MATCH("LULUCFnegative",Method_Test[Criteria],0),3),""))</f>
        <v>FAO</v>
      </c>
      <c r="Q177" s="25">
        <f>IF(calc[[#This Row],[Method]]="FABLEBrief",INDEX(Method_FABLEBrief[],MATCH("LULUCFnegative",Method_FABLEBrief[Criteria],0),2),IF(calc[[#This Row],[Method]]="Test",INDEX(Method_Test[],MATCH("LULUCFnegative",Method_Test[Criteria],0),2),""))</f>
        <v>0</v>
      </c>
      <c r="R177" s="29">
        <f>IF(calc[[#This Row],[C4Source]]="FAO",SUMIFS(DataGHGFAO[LULUCF_MtCO2e],DataGHGFAO[ISO3],calc[[#This Row],[ISO3]]),IF(calc[[#This Row],[C4Source]]="GHGI",SUMIFS(DataGHGI[MtCO2e],DataGHGI[Sector],"Land-Use Change and Forestry",DataGHGI[ISO3],calc[[#This Row],[ISO3]]),""))</f>
        <v>41.055764499999995</v>
      </c>
      <c r="S177" t="str">
        <f>IF(calc[[#This Row],[C4Value]]&lt;&gt;0,IF(calc[[#This Row],[C4Value]]&lt;calc[[#This Row],[C4Threshold]],"Yes","No"),"nd")</f>
        <v>No</v>
      </c>
      <c r="T177" t="str">
        <f>IF(calc[[#This Row],[Method]]="FABLEBrief",INDEX(Method_FABLEBrief[],MATCH("AFOLU",Method_FABLEBrief[Criteria],0),3),IF(calc[[#This Row],[Method]]="Test",INDEX(Method_Test[],MATCH("AFOLU",Method_Test[Criteria],0),3),""))</f>
        <v>FAO</v>
      </c>
      <c r="U177" s="25">
        <f>IF(calc[[#This Row],[Method]]="FABLEBrief",INDEX(Method_FABLEBrief[],MATCH("AFOLU",Method_FABLEBrief[Criteria],0),2),IF(calc[[#This Row],[Method]]="Test",INDEX(Method_Test[],MATCH("AFOLU",Method_Test[Criteria],0),2),""))</f>
        <v>0</v>
      </c>
      <c r="V177" s="25">
        <f>IF(calc[[#This Row],[C5Source]]="FAO",SUMIFS(DataGHGFAO[AFOLU_MtCO2e],DataGHGFAO[ISO3],calc[[#This Row],[ISO3]]),IF(calc[[#This Row],[C5Source]]="GHGI",SUMIFS(DataGHGI[MtCO2e],DataGHGI[Sector],"Land-Use Change and Forestry",DataGHGI[ISO3],calc[[#This Row],[ISO3]])+SUMIFS(DataGHGI[MtCO2e],DataGHGI[Sector],"Agriculture",DataGHGI[ISO3],calc[[#This Row],[ISO3]]),""))</f>
        <v>45.3609692</v>
      </c>
      <c r="W177" t="str">
        <f>IF(calc[[#This Row],[C5Value]]&lt;&gt;0,IF(calc[[#This Row],[C5Value]]&lt;calc[[#This Row],[C5Threshold]],"No","Yes"),"nd")</f>
        <v>Yes</v>
      </c>
      <c r="X177" s="60" t="str">
        <f>IF(AND(calc[[#This Row],[C1Outcome]]="NO",calc[[#This Row],[C2Outcome]]="NO"),IF(calc[[#This Row],[C3Outcome]]="YES","Profile5","Profile6"),IF(calc[[#This Row],[C3Outcome]]="No","Profile4",IF(calc[[#This Row],[C4Outcome]]="YES",IF(calc[[#This Row],[C5Outcome]]="YES","Profile1","Profile2"),"Profile3")))</f>
        <v>Profile3</v>
      </c>
      <c r="Y177" s="44" t="str">
        <f>IF(OR(calc[[#This Row],[C1Outcome]]="nd",calc[[#This Row],[C3Outcome]]="nd",calc[[#This Row],[C5Outcome]]="nd"),"",calc[[#This Row],[PROFILE_pre]])</f>
        <v>Profile3</v>
      </c>
      <c r="Z177" s="62">
        <f>SUMIFS(DataGHGFAO[LULUCF_MtCO2e],DataGHGFAO[ISO3],calc[[#This Row],[ISO3]])</f>
        <v>41.055764499999995</v>
      </c>
      <c r="AA177" s="62">
        <f>SUMIFS(DataGHGFAO[Crop_MtCO2e],DataGHGFAO[ISO3],calc[[#This Row],[ISO3]])</f>
        <v>2.9951772000000001</v>
      </c>
      <c r="AB177" s="62">
        <f>SUMIFS(DataGHGFAO[Livestock_MtCO2e],DataGHGFAO[ISO3],calc[[#This Row],[ISO3]])</f>
        <v>1.3100274999999999</v>
      </c>
      <c r="AC177" s="62">
        <f>SUMIFS(DataGHGFAO[AFOLU_MtCO2e],DataGHGFAO[ISO3],calc[[#This Row],[ISO3]])</f>
        <v>45.3609692</v>
      </c>
    </row>
    <row r="178" spans="1:29">
      <c r="A178" t="s">
        <v>279</v>
      </c>
      <c r="B178" t="s">
        <v>280</v>
      </c>
      <c r="C178" t="str">
        <f>INDEX(SelectionMethod[],MATCH("x",SelectionMethod[Selection],0),2)</f>
        <v>FABLEBrief</v>
      </c>
      <c r="D178" t="str">
        <f>IF(calc[[#This Row],[Method]]="FABLEBrief",INDEX(Method_FABLEBrief[],MATCH("Totalkcal",Method_FABLEBrief[Criteria],0),3),IF(calc[[#This Row],[Method]]="Test",INDEX(Method_Test[],MATCH("Totalkcal",Method_Test[Criteria],0),3),""))</f>
        <v>FAO</v>
      </c>
      <c r="E178">
        <f>IF(calc[[#This Row],[Method]]="FABLEBrief",INDEX(Method_FABLEBrief[],MATCH("Totalkcal",Method_FABLEBrief[Criteria],0),2),IF(calc[[#This Row],[Method]]="Test",INDEX(Method_Test[],MATCH("Totalkcal",Method_Test[Criteria],0),2),""))</f>
        <v>3000</v>
      </c>
      <c r="F178">
        <f>IF(calc[[#This Row],[C1Source]]="FAO",SUMIFS(DataFoodConso[Total Kcal],DataFoodConso[ISO3],calc[[#This Row],[ISO3]]),"")</f>
        <v>2770</v>
      </c>
      <c r="G178" t="str">
        <f>IF(calc[[#This Row],[C1Value]]&gt;0,IF(calc[[#This Row],[C1Value]]&lt;=calc[[#This Row],[C1Threshold]],"No","Yes"),"nd")</f>
        <v>No</v>
      </c>
      <c r="H178" t="str">
        <f>IF(calc[[#This Row],[Method]]="FABLEBrief",INDEX(Method_FABLEBrief[],MATCH("RedMeatkcal",Method_FABLEBrief[Criteria],0),3),IF(calc[[#This Row],[Method]]="Test",INDEX(Method_Test[],MATCH("RedMeatkcal",Method_Test[Criteria],0),3),""))</f>
        <v>FAO</v>
      </c>
      <c r="I178">
        <f>IF(calc[[#This Row],[Method]]="FABLEBrief",INDEX(Method_FABLEBrief[],MATCH("RedMeatkcal",Method_FABLEBrief[Criteria],0),2),IF(calc[[#This Row],[Method]]="Test",INDEX(Method_Test[],MATCH("RedMeatkcal",Method_Test[Criteria],0),2),""))</f>
        <v>60</v>
      </c>
      <c r="J178">
        <f>IF(calc[[#This Row],[C2Source]]="FAO",SUMIFS(DataFoodConso[Red Meat],DataFoodConso[ISO3],calc[[#This Row],[ISO3]]),"")</f>
        <v>115</v>
      </c>
      <c r="K178" s="41" t="str">
        <f>IF(AND(calc[[#This Row],[C2Value]]&gt;0,calc[[#This Row],[C2Value]]&lt;=calc[[#This Row],[C2Threshold]]),"No","Yes")</f>
        <v>Yes</v>
      </c>
      <c r="L178" t="str">
        <f>IF(calc[[#This Row],[Method]]="FABLEBrief",INDEX(Method_FABLEBrief[],MATCH("LandRemovalPotential",Method_FABLEBrief[Criteria],0),3),IF(calc[[#This Row],[Method]]="Test",INDEX(Method_Test[],MATCH("LandRemovalPotential",Method_Test[Criteria],0),3),""))</f>
        <v>RoeNoAgri</v>
      </c>
      <c r="M178" s="3">
        <f>IF(calc[[#This Row],[Method]]="FABLEBrief",INDEX(Method_FABLEBrief[],MATCH("LandRemovalPotential",Method_FABLEBrief[Criteria],0),2),IF(calc[[#This Row],[Method]]="Test",INDEX(Method_Test[],MATCH("LandRemovalPotential",Method_Test[Criteria],0),2),""))</f>
        <v>0.19550000000000001</v>
      </c>
      <c r="N178" s="3">
        <f>IF(AND(calc[[#This Row],[C3Source]]="RoeNoAgri",calc[[#This Row],[C4Source]]="FAO"),SUMIFS(DataShLandRemPot[FAOSh_noagri],DataShLandRemPot[ISO3],calc[[#This Row],[ISO3]]),IF(AND(calc[[#This Row],[C3Source]]="RoeAgri",calc[[#This Row],[C4Source]]="FAO"),SUMIFS(DataShLandRemPot[FAOSh_withagri],DataShLandRemPot[ISO3],calc[[#This Row],[ISO3]]),IF(AND(calc[[#This Row],[C3Source]]="RoeNoAgri",calc[[#This Row],[C4Source]]="GHGI"),SUMIFS(DataShLandRemPot[GHGISh_noagri],DataShLandRemPot[ISO3],calc[[#This Row],[ISO3]]),IF(AND(calc[[#This Row],[C3Source]]="RoeAgri",calc[[#This Row],[C4Source]]="GHGI"),SUMIFS(DataShLandRemPot[GHGISh_wagri],DataShLandRemPot[ISO3],calc[[#This Row],[ISO3]]),""))))</f>
        <v>1.1558084098229644</v>
      </c>
      <c r="O178" t="str">
        <f>IF(calc[[#This Row],[C3Value]]&lt;&gt;0,IF(calc[[#This Row],[C3Value]]&gt;=calc[[#This Row],[C3Threshold]],"Yes","No"),"nd")</f>
        <v>Yes</v>
      </c>
      <c r="P178" t="str">
        <f>IF(calc[[#This Row],[Method]]="FABLEBrief",INDEX(Method_FABLEBrief[],MATCH("LULUCFnegative",Method_FABLEBrief[Criteria],0),3),IF(calc[[#This Row],[Method]]="Test",INDEX(Method_Test[],MATCH("LULUCFnegative",Method_Test[Criteria],0),3),""))</f>
        <v>FAO</v>
      </c>
      <c r="Q178" s="25">
        <f>IF(calc[[#This Row],[Method]]="FABLEBrief",INDEX(Method_FABLEBrief[],MATCH("LULUCFnegative",Method_FABLEBrief[Criteria],0),2),IF(calc[[#This Row],[Method]]="Test",INDEX(Method_Test[],MATCH("LULUCFnegative",Method_Test[Criteria],0),2),""))</f>
        <v>0</v>
      </c>
      <c r="R178" s="29">
        <f>IF(calc[[#This Row],[C4Source]]="FAO",SUMIFS(DataGHGFAO[LULUCF_MtCO2e],DataGHGFAO[ISO3],calc[[#This Row],[ISO3]]),IF(calc[[#This Row],[C4Source]]="GHGI",SUMIFS(DataGHGI[MtCO2e],DataGHGI[Sector],"Land-Use Change and Forestry",DataGHGI[ISO3],calc[[#This Row],[ISO3]]),""))</f>
        <v>47.047806399999999</v>
      </c>
      <c r="S178" t="str">
        <f>IF(calc[[#This Row],[C4Value]]&lt;&gt;0,IF(calc[[#This Row],[C4Value]]&lt;calc[[#This Row],[C4Threshold]],"Yes","No"),"nd")</f>
        <v>No</v>
      </c>
      <c r="T178" t="str">
        <f>IF(calc[[#This Row],[Method]]="FABLEBrief",INDEX(Method_FABLEBrief[],MATCH("AFOLU",Method_FABLEBrief[Criteria],0),3),IF(calc[[#This Row],[Method]]="Test",INDEX(Method_Test[],MATCH("AFOLU",Method_Test[Criteria],0),3),""))</f>
        <v>FAO</v>
      </c>
      <c r="U178" s="25">
        <f>IF(calc[[#This Row],[Method]]="FABLEBrief",INDEX(Method_FABLEBrief[],MATCH("AFOLU",Method_FABLEBrief[Criteria],0),2),IF(calc[[#This Row],[Method]]="Test",INDEX(Method_Test[],MATCH("AFOLU",Method_Test[Criteria],0),2),""))</f>
        <v>0</v>
      </c>
      <c r="V178" s="25">
        <f>IF(calc[[#This Row],[C5Source]]="FAO",SUMIFS(DataGHGFAO[AFOLU_MtCO2e],DataGHGFAO[ISO3],calc[[#This Row],[ISO3]]),IF(calc[[#This Row],[C5Source]]="GHGI",SUMIFS(DataGHGI[MtCO2e],DataGHGI[Sector],"Land-Use Change and Forestry",DataGHGI[ISO3],calc[[#This Row],[ISO3]])+SUMIFS(DataGHGI[MtCO2e],DataGHGI[Sector],"Agriculture",DataGHGI[ISO3],calc[[#This Row],[ISO3]]),""))</f>
        <v>79.629529500000004</v>
      </c>
      <c r="W178" t="str">
        <f>IF(calc[[#This Row],[C5Value]]&lt;&gt;0,IF(calc[[#This Row],[C5Value]]&lt;calc[[#This Row],[C5Threshold]],"No","Yes"),"nd")</f>
        <v>Yes</v>
      </c>
      <c r="X178" s="60" t="str">
        <f>IF(AND(calc[[#This Row],[C1Outcome]]="NO",calc[[#This Row],[C2Outcome]]="NO"),IF(calc[[#This Row],[C3Outcome]]="YES","Profile5","Profile6"),IF(calc[[#This Row],[C3Outcome]]="No","Profile4",IF(calc[[#This Row],[C4Outcome]]="YES",IF(calc[[#This Row],[C5Outcome]]="YES","Profile1","Profile2"),"Profile3")))</f>
        <v>Profile3</v>
      </c>
      <c r="Y178" s="44" t="str">
        <f>IF(OR(calc[[#This Row],[C1Outcome]]="nd",calc[[#This Row],[C3Outcome]]="nd",calc[[#This Row],[C5Outcome]]="nd"),"",calc[[#This Row],[PROFILE_pre]])</f>
        <v>Profile3</v>
      </c>
      <c r="Z178" s="62">
        <f>SUMIFS(DataGHGFAO[LULUCF_MtCO2e],DataGHGFAO[ISO3],calc[[#This Row],[ISO3]])</f>
        <v>47.047806399999999</v>
      </c>
      <c r="AA178" s="62">
        <f>SUMIFS(DataGHGFAO[Crop_MtCO2e],DataGHGFAO[ISO3],calc[[#This Row],[ISO3]])</f>
        <v>4.1781188</v>
      </c>
      <c r="AB178" s="62">
        <f>SUMIFS(DataGHGFAO[Livestock_MtCO2e],DataGHGFAO[ISO3],calc[[#This Row],[ISO3]])</f>
        <v>28.403604299999998</v>
      </c>
      <c r="AC178" s="62">
        <f>SUMIFS(DataGHGFAO[AFOLU_MtCO2e],DataGHGFAO[ISO3],calc[[#This Row],[ISO3]])</f>
        <v>79.629529500000004</v>
      </c>
    </row>
    <row r="179" spans="1:29">
      <c r="A179" t="s">
        <v>191</v>
      </c>
      <c r="B179" t="s">
        <v>192</v>
      </c>
      <c r="C179" t="str">
        <f>INDEX(SelectionMethod[],MATCH("x",SelectionMethod[Selection],0),2)</f>
        <v>FABLEBrief</v>
      </c>
      <c r="D179" t="str">
        <f>IF(calc[[#This Row],[Method]]="FABLEBrief",INDEX(Method_FABLEBrief[],MATCH("Totalkcal",Method_FABLEBrief[Criteria],0),3),IF(calc[[#This Row],[Method]]="Test",INDEX(Method_Test[],MATCH("Totalkcal",Method_Test[Criteria],0),3),""))</f>
        <v>FAO</v>
      </c>
      <c r="E179">
        <f>IF(calc[[#This Row],[Method]]="FABLEBrief",INDEX(Method_FABLEBrief[],MATCH("Totalkcal",Method_FABLEBrief[Criteria],0),2),IF(calc[[#This Row],[Method]]="Test",INDEX(Method_Test[],MATCH("Totalkcal",Method_Test[Criteria],0),2),""))</f>
        <v>3000</v>
      </c>
      <c r="F179">
        <f>IF(calc[[#This Row],[C1Source]]="FAO",SUMIFS(DataFoodConso[Total Kcal],DataFoodConso[ISO3],calc[[#This Row],[ISO3]]),"")</f>
        <v>2786</v>
      </c>
      <c r="G179" t="str">
        <f>IF(calc[[#This Row],[C1Value]]&gt;0,IF(calc[[#This Row],[C1Value]]&lt;=calc[[#This Row],[C1Threshold]],"No","Yes"),"nd")</f>
        <v>No</v>
      </c>
      <c r="H179" t="str">
        <f>IF(calc[[#This Row],[Method]]="FABLEBrief",INDEX(Method_FABLEBrief[],MATCH("RedMeatkcal",Method_FABLEBrief[Criteria],0),3),IF(calc[[#This Row],[Method]]="Test",INDEX(Method_Test[],MATCH("RedMeatkcal",Method_Test[Criteria],0),3),""))</f>
        <v>FAO</v>
      </c>
      <c r="I179">
        <f>IF(calc[[#This Row],[Method]]="FABLEBrief",INDEX(Method_FABLEBrief[],MATCH("RedMeatkcal",Method_FABLEBrief[Criteria],0),2),IF(calc[[#This Row],[Method]]="Test",INDEX(Method_Test[],MATCH("RedMeatkcal",Method_Test[Criteria],0),2),""))</f>
        <v>60</v>
      </c>
      <c r="J179">
        <f>IF(calc[[#This Row],[C2Source]]="FAO",SUMIFS(DataFoodConso[Red Meat],DataFoodConso[ISO3],calc[[#This Row],[ISO3]]),"")</f>
        <v>47</v>
      </c>
      <c r="K179" t="str">
        <f>IF(AND(calc[[#This Row],[C2Value]]&gt;0,calc[[#This Row],[C2Value]]&lt;=calc[[#This Row],[C2Threshold]]),"No","Yes")</f>
        <v>No</v>
      </c>
      <c r="L179" t="str">
        <f>IF(calc[[#This Row],[Method]]="FABLEBrief",INDEX(Method_FABLEBrief[],MATCH("LandRemovalPotential",Method_FABLEBrief[Criteria],0),3),IF(calc[[#This Row],[Method]]="Test",INDEX(Method_Test[],MATCH("LandRemovalPotential",Method_Test[Criteria],0),3),""))</f>
        <v>RoeNoAgri</v>
      </c>
      <c r="M179" s="3">
        <f>IF(calc[[#This Row],[Method]]="FABLEBrief",INDEX(Method_FABLEBrief[],MATCH("LandRemovalPotential",Method_FABLEBrief[Criteria],0),2),IF(calc[[#This Row],[Method]]="Test",INDEX(Method_Test[],MATCH("LandRemovalPotential",Method_Test[Criteria],0),2),""))</f>
        <v>0.19550000000000001</v>
      </c>
      <c r="N179" s="3">
        <f>IF(AND(calc[[#This Row],[C3Source]]="RoeNoAgri",calc[[#This Row],[C4Source]]="FAO"),SUMIFS(DataShLandRemPot[FAOSh_noagri],DataShLandRemPot[ISO3],calc[[#This Row],[ISO3]]),IF(AND(calc[[#This Row],[C3Source]]="RoeAgri",calc[[#This Row],[C4Source]]="FAO"),SUMIFS(DataShLandRemPot[FAOSh_withagri],DataShLandRemPot[ISO3],calc[[#This Row],[ISO3]]),IF(AND(calc[[#This Row],[C3Source]]="RoeNoAgri",calc[[#This Row],[C4Source]]="GHGI"),SUMIFS(DataShLandRemPot[GHGISh_noagri],DataShLandRemPot[ISO3],calc[[#This Row],[ISO3]]),IF(AND(calc[[#This Row],[C3Source]]="RoeAgri",calc[[#This Row],[C4Source]]="GHGI"),SUMIFS(DataShLandRemPot[GHGISh_wagri],DataShLandRemPot[ISO3],calc[[#This Row],[ISO3]]),""))))</f>
        <v>1.2001249708595063</v>
      </c>
      <c r="O179" t="str">
        <f>IF(calc[[#This Row],[C3Value]]&lt;&gt;0,IF(calc[[#This Row],[C3Value]]&gt;=calc[[#This Row],[C3Threshold]],"Yes","No"),"nd")</f>
        <v>Yes</v>
      </c>
      <c r="P179" t="str">
        <f>IF(calc[[#This Row],[Method]]="FABLEBrief",INDEX(Method_FABLEBrief[],MATCH("LULUCFnegative",Method_FABLEBrief[Criteria],0),3),IF(calc[[#This Row],[Method]]="Test",INDEX(Method_Test[],MATCH("LULUCFnegative",Method_Test[Criteria],0),3),""))</f>
        <v>FAO</v>
      </c>
      <c r="Q179" s="25">
        <f>IF(calc[[#This Row],[Method]]="FABLEBrief",INDEX(Method_FABLEBrief[],MATCH("LULUCFnegative",Method_FABLEBrief[Criteria],0),2),IF(calc[[#This Row],[Method]]="Test",INDEX(Method_Test[],MATCH("LULUCFnegative",Method_Test[Criteria],0),2),""))</f>
        <v>0</v>
      </c>
      <c r="R179" s="29">
        <f>IF(calc[[#This Row],[C4Source]]="FAO",SUMIFS(DataGHGFAO[LULUCF_MtCO2e],DataGHGFAO[ISO3],calc[[#This Row],[ISO3]]),IF(calc[[#This Row],[C4Source]]="GHGI",SUMIFS(DataGHGI[MtCO2e],DataGHGI[Sector],"Land-Use Change and Forestry",DataGHGI[ISO3],calc[[#This Row],[ISO3]]),""))</f>
        <v>89.927891099999997</v>
      </c>
      <c r="S179" t="str">
        <f>IF(calc[[#This Row],[C4Value]]&lt;&gt;0,IF(calc[[#This Row],[C4Value]]&lt;calc[[#This Row],[C4Threshold]],"Yes","No"),"nd")</f>
        <v>No</v>
      </c>
      <c r="T179" t="str">
        <f>IF(calc[[#This Row],[Method]]="FABLEBrief",INDEX(Method_FABLEBrief[],MATCH("AFOLU",Method_FABLEBrief[Criteria],0),3),IF(calc[[#This Row],[Method]]="Test",INDEX(Method_Test[],MATCH("AFOLU",Method_Test[Criteria],0),3),""))</f>
        <v>FAO</v>
      </c>
      <c r="U179" s="25">
        <f>IF(calc[[#This Row],[Method]]="FABLEBrief",INDEX(Method_FABLEBrief[],MATCH("AFOLU",Method_FABLEBrief[Criteria],0),2),IF(calc[[#This Row],[Method]]="Test",INDEX(Method_Test[],MATCH("AFOLU",Method_Test[Criteria],0),2),""))</f>
        <v>0</v>
      </c>
      <c r="V179" s="25">
        <f>IF(calc[[#This Row],[C5Source]]="FAO",SUMIFS(DataGHGFAO[AFOLU_MtCO2e],DataGHGFAO[ISO3],calc[[#This Row],[ISO3]]),IF(calc[[#This Row],[C5Source]]="GHGI",SUMIFS(DataGHGI[MtCO2e],DataGHGI[Sector],"Land-Use Change and Forestry",DataGHGI[ISO3],calc[[#This Row],[ISO3]])+SUMIFS(DataGHGI[MtCO2e],DataGHGI[Sector],"Agriculture",DataGHGI[ISO3],calc[[#This Row],[ISO3]]),""))</f>
        <v>117.63822289999999</v>
      </c>
      <c r="W179" t="str">
        <f>IF(calc[[#This Row],[C5Value]]&lt;&gt;0,IF(calc[[#This Row],[C5Value]]&lt;calc[[#This Row],[C5Threshold]],"No","Yes"),"nd")</f>
        <v>Yes</v>
      </c>
      <c r="X179" s="60" t="str">
        <f>IF(AND(calc[[#This Row],[C1Outcome]]="NO",calc[[#This Row],[C2Outcome]]="NO"),IF(calc[[#This Row],[C3Outcome]]="YES","Profile5","Profile6"),IF(calc[[#This Row],[C3Outcome]]="No","Profile4",IF(calc[[#This Row],[C4Outcome]]="YES",IF(calc[[#This Row],[C5Outcome]]="YES","Profile1","Profile2"),"Profile3")))</f>
        <v>Profile5</v>
      </c>
      <c r="Y179" s="44" t="str">
        <f>IF(OR(calc[[#This Row],[C1Outcome]]="nd",calc[[#This Row],[C3Outcome]]="nd",calc[[#This Row],[C5Outcome]]="nd"),"",calc[[#This Row],[PROFILE_pre]])</f>
        <v>Profile5</v>
      </c>
      <c r="Z179" s="62">
        <f>SUMIFS(DataGHGFAO[LULUCF_MtCO2e],DataGHGFAO[ISO3],calc[[#This Row],[ISO3]])</f>
        <v>89.927891099999997</v>
      </c>
      <c r="AA179" s="62">
        <f>SUMIFS(DataGHGFAO[Crop_MtCO2e],DataGHGFAO[ISO3],calc[[#This Row],[ISO3]])</f>
        <v>4.8032085999999978</v>
      </c>
      <c r="AB179" s="62">
        <f>SUMIFS(DataGHGFAO[Livestock_MtCO2e],DataGHGFAO[ISO3],calc[[#This Row],[ISO3]])</f>
        <v>22.9071231</v>
      </c>
      <c r="AC179" s="62">
        <f>SUMIFS(DataGHGFAO[AFOLU_MtCO2e],DataGHGFAO[ISO3],calc[[#This Row],[ISO3]])</f>
        <v>117.63822289999999</v>
      </c>
    </row>
    <row r="180" spans="1:29">
      <c r="A180" t="s">
        <v>255</v>
      </c>
      <c r="B180" t="s">
        <v>256</v>
      </c>
      <c r="C180" t="str">
        <f>INDEX(SelectionMethod[],MATCH("x",SelectionMethod[Selection],0),2)</f>
        <v>FABLEBrief</v>
      </c>
      <c r="D180" t="str">
        <f>IF(calc[[#This Row],[Method]]="FABLEBrief",INDEX(Method_FABLEBrief[],MATCH("Totalkcal",Method_FABLEBrief[Criteria],0),3),IF(calc[[#This Row],[Method]]="Test",INDEX(Method_Test[],MATCH("Totalkcal",Method_Test[Criteria],0),3),""))</f>
        <v>FAO</v>
      </c>
      <c r="E180">
        <f>IF(calc[[#This Row],[Method]]="FABLEBrief",INDEX(Method_FABLEBrief[],MATCH("Totalkcal",Method_FABLEBrief[Criteria],0),2),IF(calc[[#This Row],[Method]]="Test",INDEX(Method_Test[],MATCH("Totalkcal",Method_Test[Criteria],0),2),""))</f>
        <v>3000</v>
      </c>
      <c r="F180">
        <f>IF(calc[[#This Row],[C1Source]]="FAO",SUMIFS(DataFoodConso[Total Kcal],DataFoodConso[ISO3],calc[[#This Row],[ISO3]]),"")</f>
        <v>2809</v>
      </c>
      <c r="G180" t="str">
        <f>IF(calc[[#This Row],[C1Value]]&gt;0,IF(calc[[#This Row],[C1Value]]&lt;=calc[[#This Row],[C1Threshold]],"No","Yes"),"nd")</f>
        <v>No</v>
      </c>
      <c r="H180" t="str">
        <f>IF(calc[[#This Row],[Method]]="FABLEBrief",INDEX(Method_FABLEBrief[],MATCH("RedMeatkcal",Method_FABLEBrief[Criteria],0),3),IF(calc[[#This Row],[Method]]="Test",INDEX(Method_Test[],MATCH("RedMeatkcal",Method_Test[Criteria],0),3),""))</f>
        <v>FAO</v>
      </c>
      <c r="I180">
        <f>IF(calc[[#This Row],[Method]]="FABLEBrief",INDEX(Method_FABLEBrief[],MATCH("RedMeatkcal",Method_FABLEBrief[Criteria],0),2),IF(calc[[#This Row],[Method]]="Test",INDEX(Method_Test[],MATCH("RedMeatkcal",Method_Test[Criteria],0),2),""))</f>
        <v>60</v>
      </c>
      <c r="J180">
        <f>IF(calc[[#This Row],[C2Source]]="FAO",SUMIFS(DataFoodConso[Red Meat],DataFoodConso[ISO3],calc[[#This Row],[ISO3]]),"")</f>
        <v>192</v>
      </c>
      <c r="K180" t="str">
        <f>IF(AND(calc[[#This Row],[C2Value]]&gt;0,calc[[#This Row],[C2Value]]&lt;=calc[[#This Row],[C2Threshold]]),"No","Yes")</f>
        <v>Yes</v>
      </c>
      <c r="L180" t="str">
        <f>IF(calc[[#This Row],[Method]]="FABLEBrief",INDEX(Method_FABLEBrief[],MATCH("LandRemovalPotential",Method_FABLEBrief[Criteria],0),3),IF(calc[[#This Row],[Method]]="Test",INDEX(Method_Test[],MATCH("LandRemovalPotential",Method_Test[Criteria],0),3),""))</f>
        <v>RoeNoAgri</v>
      </c>
      <c r="M180" s="3">
        <f>IF(calc[[#This Row],[Method]]="FABLEBrief",INDEX(Method_FABLEBrief[],MATCH("LandRemovalPotential",Method_FABLEBrief[Criteria],0),2),IF(calc[[#This Row],[Method]]="Test",INDEX(Method_Test[],MATCH("LandRemovalPotential",Method_Test[Criteria],0),2),""))</f>
        <v>0.19550000000000001</v>
      </c>
      <c r="N180" s="3">
        <f>IF(AND(calc[[#This Row],[C3Source]]="RoeNoAgri",calc[[#This Row],[C4Source]]="FAO"),SUMIFS(DataShLandRemPot[FAOSh_noagri],DataShLandRemPot[ISO3],calc[[#This Row],[ISO3]]),IF(AND(calc[[#This Row],[C3Source]]="RoeAgri",calc[[#This Row],[C4Source]]="FAO"),SUMIFS(DataShLandRemPot[FAOSh_withagri],DataShLandRemPot[ISO3],calc[[#This Row],[ISO3]]),IF(AND(calc[[#This Row],[C3Source]]="RoeNoAgri",calc[[#This Row],[C4Source]]="GHGI"),SUMIFS(DataShLandRemPot[GHGISh_noagri],DataShLandRemPot[ISO3],calc[[#This Row],[ISO3]]),IF(AND(calc[[#This Row],[C3Source]]="RoeAgri",calc[[#This Row],[C4Source]]="GHGI"),SUMIFS(DataShLandRemPot[GHGISh_wagri],DataShLandRemPot[ISO3],calc[[#This Row],[ISO3]]),""))))</f>
        <v>0.2841819718937722</v>
      </c>
      <c r="O180" t="str">
        <f>IF(calc[[#This Row],[C3Value]]&lt;&gt;0,IF(calc[[#This Row],[C3Value]]&gt;=calc[[#This Row],[C3Threshold]],"Yes","No"),"nd")</f>
        <v>Yes</v>
      </c>
      <c r="P180" t="str">
        <f>IF(calc[[#This Row],[Method]]="FABLEBrief",INDEX(Method_FABLEBrief[],MATCH("LULUCFnegative",Method_FABLEBrief[Criteria],0),3),IF(calc[[#This Row],[Method]]="Test",INDEX(Method_Test[],MATCH("LULUCFnegative",Method_Test[Criteria],0),3),""))</f>
        <v>FAO</v>
      </c>
      <c r="Q180" s="25">
        <f>IF(calc[[#This Row],[Method]]="FABLEBrief",INDEX(Method_FABLEBrief[],MATCH("LULUCFnegative",Method_FABLEBrief[Criteria],0),2),IF(calc[[#This Row],[Method]]="Test",INDEX(Method_Test[],MATCH("LULUCFnegative",Method_Test[Criteria],0),2),""))</f>
        <v>0</v>
      </c>
      <c r="R180" s="29">
        <f>IF(calc[[#This Row],[C4Source]]="FAO",SUMIFS(DataGHGFAO[LULUCF_MtCO2e],DataGHGFAO[ISO3],calc[[#This Row],[ISO3]]),IF(calc[[#This Row],[C4Source]]="GHGI",SUMIFS(DataGHGI[MtCO2e],DataGHGI[Sector],"Land-Use Change and Forestry",DataGHGI[ISO3],calc[[#This Row],[ISO3]]),""))</f>
        <v>2.5110210999999998</v>
      </c>
      <c r="S180" t="str">
        <f>IF(calc[[#This Row],[C4Value]]&lt;&gt;0,IF(calc[[#This Row],[C4Value]]&lt;calc[[#This Row],[C4Threshold]],"Yes","No"),"nd")</f>
        <v>No</v>
      </c>
      <c r="T180" t="str">
        <f>IF(calc[[#This Row],[Method]]="FABLEBrief",INDEX(Method_FABLEBrief[],MATCH("AFOLU",Method_FABLEBrief[Criteria],0),3),IF(calc[[#This Row],[Method]]="Test",INDEX(Method_Test[],MATCH("AFOLU",Method_Test[Criteria],0),3),""))</f>
        <v>FAO</v>
      </c>
      <c r="U180" s="25">
        <f>IF(calc[[#This Row],[Method]]="FABLEBrief",INDEX(Method_FABLEBrief[],MATCH("AFOLU",Method_FABLEBrief[Criteria],0),2),IF(calc[[#This Row],[Method]]="Test",INDEX(Method_Test[],MATCH("AFOLU",Method_Test[Criteria],0),2),""))</f>
        <v>0</v>
      </c>
      <c r="V180" s="25">
        <f>IF(calc[[#This Row],[C5Source]]="FAO",SUMIFS(DataGHGFAO[AFOLU_MtCO2e],DataGHGFAO[ISO3],calc[[#This Row],[ISO3]]),IF(calc[[#This Row],[C5Source]]="GHGI",SUMIFS(DataGHGI[MtCO2e],DataGHGI[Sector],"Land-Use Change and Forestry",DataGHGI[ISO3],calc[[#This Row],[ISO3]])+SUMIFS(DataGHGI[MtCO2e],DataGHGI[Sector],"Agriculture",DataGHGI[ISO3],calc[[#This Row],[ISO3]]),""))</f>
        <v>67.539270799999997</v>
      </c>
      <c r="W180" t="str">
        <f>IF(calc[[#This Row],[C5Value]]&lt;&gt;0,IF(calc[[#This Row],[C5Value]]&lt;calc[[#This Row],[C5Threshold]],"No","Yes"),"nd")</f>
        <v>Yes</v>
      </c>
      <c r="X180" s="60" t="str">
        <f>IF(AND(calc[[#This Row],[C1Outcome]]="NO",calc[[#This Row],[C2Outcome]]="NO"),IF(calc[[#This Row],[C3Outcome]]="YES","Profile5","Profile6"),IF(calc[[#This Row],[C3Outcome]]="No","Profile4",IF(calc[[#This Row],[C4Outcome]]="YES",IF(calc[[#This Row],[C5Outcome]]="YES","Profile1","Profile2"),"Profile3")))</f>
        <v>Profile3</v>
      </c>
      <c r="Y180" s="44" t="str">
        <f>IF(OR(calc[[#This Row],[C1Outcome]]="nd",calc[[#This Row],[C3Outcome]]="nd",calc[[#This Row],[C5Outcome]]="nd"),"",calc[[#This Row],[PROFILE_pre]])</f>
        <v>Profile3</v>
      </c>
      <c r="Z180" s="62">
        <f>SUMIFS(DataGHGFAO[LULUCF_MtCO2e],DataGHGFAO[ISO3],calc[[#This Row],[ISO3]])</f>
        <v>2.5110210999999998</v>
      </c>
      <c r="AA180" s="62">
        <f>SUMIFS(DataGHGFAO[Crop_MtCO2e],DataGHGFAO[ISO3],calc[[#This Row],[ISO3]])</f>
        <v>49.418222800000002</v>
      </c>
      <c r="AB180" s="62">
        <f>SUMIFS(DataGHGFAO[Livestock_MtCO2e],DataGHGFAO[ISO3],calc[[#This Row],[ISO3]])</f>
        <v>15.610026900000001</v>
      </c>
      <c r="AC180" s="62">
        <f>SUMIFS(DataGHGFAO[AFOLU_MtCO2e],DataGHGFAO[ISO3],calc[[#This Row],[ISO3]])</f>
        <v>67.539270799999997</v>
      </c>
    </row>
    <row r="181" spans="1:29">
      <c r="A181" t="s">
        <v>554</v>
      </c>
      <c r="B181" t="s">
        <v>555</v>
      </c>
      <c r="C181" t="str">
        <f>INDEX(SelectionMethod[],MATCH("x",SelectionMethod[Selection],0),2)</f>
        <v>FABLEBrief</v>
      </c>
      <c r="D181" t="str">
        <f>IF(calc[[#This Row],[Method]]="FABLEBrief",INDEX(Method_FABLEBrief[],MATCH("Totalkcal",Method_FABLEBrief[Criteria],0),3),IF(calc[[#This Row],[Method]]="Test",INDEX(Method_Test[],MATCH("Totalkcal",Method_Test[Criteria],0),3),""))</f>
        <v>FAO</v>
      </c>
      <c r="E181">
        <f>IF(calc[[#This Row],[Method]]="FABLEBrief",INDEX(Method_FABLEBrief[],MATCH("Totalkcal",Method_FABLEBrief[Criteria],0),2),IF(calc[[#This Row],[Method]]="Test",INDEX(Method_Test[],MATCH("Totalkcal",Method_Test[Criteria],0),2),""))</f>
        <v>3000</v>
      </c>
      <c r="F181">
        <f>IF(calc[[#This Row],[C1Source]]="FAO",SUMIFS(DataFoodConso[Total Kcal],DataFoodConso[ISO3],calc[[#This Row],[ISO3]]),"")</f>
        <v>0</v>
      </c>
      <c r="G181" t="str">
        <f>IF(calc[[#This Row],[C1Value]]&gt;0,IF(calc[[#This Row],[C1Value]]&lt;=calc[[#This Row],[C1Threshold]],"No","Yes"),"nd")</f>
        <v>nd</v>
      </c>
      <c r="H181" t="str">
        <f>IF(calc[[#This Row],[Method]]="FABLEBrief",INDEX(Method_FABLEBrief[],MATCH("RedMeatkcal",Method_FABLEBrief[Criteria],0),3),IF(calc[[#This Row],[Method]]="Test",INDEX(Method_Test[],MATCH("RedMeatkcal",Method_Test[Criteria],0),3),""))</f>
        <v>FAO</v>
      </c>
      <c r="I181">
        <f>IF(calc[[#This Row],[Method]]="FABLEBrief",INDEX(Method_FABLEBrief[],MATCH("RedMeatkcal",Method_FABLEBrief[Criteria],0),2),IF(calc[[#This Row],[Method]]="Test",INDEX(Method_Test[],MATCH("RedMeatkcal",Method_Test[Criteria],0),2),""))</f>
        <v>60</v>
      </c>
      <c r="J181">
        <f>IF(calc[[#This Row],[C2Source]]="FAO",SUMIFS(DataFoodConso[Red Meat],DataFoodConso[ISO3],calc[[#This Row],[ISO3]]),"")</f>
        <v>0</v>
      </c>
      <c r="K181" t="str">
        <f>IF(AND(calc[[#This Row],[C2Value]]&gt;0,calc[[#This Row],[C2Value]]&lt;=calc[[#This Row],[C2Threshold]]),"No","Yes")</f>
        <v>Yes</v>
      </c>
      <c r="L181" t="str">
        <f>IF(calc[[#This Row],[Method]]="FABLEBrief",INDEX(Method_FABLEBrief[],MATCH("LandRemovalPotential",Method_FABLEBrief[Criteria],0),3),IF(calc[[#This Row],[Method]]="Test",INDEX(Method_Test[],MATCH("LandRemovalPotential",Method_Test[Criteria],0),3),""))</f>
        <v>RoeNoAgri</v>
      </c>
      <c r="M181" s="3">
        <f>IF(calc[[#This Row],[Method]]="FABLEBrief",INDEX(Method_FABLEBrief[],MATCH("LandRemovalPotential",Method_FABLEBrief[Criteria],0),2),IF(calc[[#This Row],[Method]]="Test",INDEX(Method_Test[],MATCH("LandRemovalPotential",Method_Test[Criteria],0),2),""))</f>
        <v>0.19550000000000001</v>
      </c>
      <c r="N181" s="3">
        <f>IF(AND(calc[[#This Row],[C3Source]]="RoeNoAgri",calc[[#This Row],[C4Source]]="FAO"),SUMIFS(DataShLandRemPot[FAOSh_noagri],DataShLandRemPot[ISO3],calc[[#This Row],[ISO3]]),IF(AND(calc[[#This Row],[C3Source]]="RoeAgri",calc[[#This Row],[C4Source]]="FAO"),SUMIFS(DataShLandRemPot[FAOSh_withagri],DataShLandRemPot[ISO3],calc[[#This Row],[ISO3]]),IF(AND(calc[[#This Row],[C3Source]]="RoeNoAgri",calc[[#This Row],[C4Source]]="GHGI"),SUMIFS(DataShLandRemPot[GHGISh_noagri],DataShLandRemPot[ISO3],calc[[#This Row],[ISO3]]),IF(AND(calc[[#This Row],[C3Source]]="RoeAgri",calc[[#This Row],[C4Source]]="GHGI"),SUMIFS(DataShLandRemPot[GHGISh_wagri],DataShLandRemPot[ISO3],calc[[#This Row],[ISO3]]),""))))</f>
        <v>0</v>
      </c>
      <c r="O181" t="str">
        <f>IF(calc[[#This Row],[C3Value]]&lt;&gt;0,IF(calc[[#This Row],[C3Value]]&gt;=calc[[#This Row],[C3Threshold]],"Yes","No"),"nd")</f>
        <v>nd</v>
      </c>
      <c r="P181" t="str">
        <f>IF(calc[[#This Row],[Method]]="FABLEBrief",INDEX(Method_FABLEBrief[],MATCH("LULUCFnegative",Method_FABLEBrief[Criteria],0),3),IF(calc[[#This Row],[Method]]="Test",INDEX(Method_Test[],MATCH("LULUCFnegative",Method_Test[Criteria],0),3),""))</f>
        <v>FAO</v>
      </c>
      <c r="Q181" s="25">
        <f>IF(calc[[#This Row],[Method]]="FABLEBrief",INDEX(Method_FABLEBrief[],MATCH("LULUCFnegative",Method_FABLEBrief[Criteria],0),2),IF(calc[[#This Row],[Method]]="Test",INDEX(Method_Test[],MATCH("LULUCFnegative",Method_Test[Criteria],0),2),""))</f>
        <v>0</v>
      </c>
      <c r="R181" s="29">
        <f>IF(calc[[#This Row],[C4Source]]="FAO",SUMIFS(DataGHGFAO[LULUCF_MtCO2e],DataGHGFAO[ISO3],calc[[#This Row],[ISO3]]),IF(calc[[#This Row],[C4Source]]="GHGI",SUMIFS(DataGHGI[MtCO2e],DataGHGI[Sector],"Land-Use Change and Forestry",DataGHGI[ISO3],calc[[#This Row],[ISO3]]),""))</f>
        <v>0</v>
      </c>
      <c r="S181" t="str">
        <f>IF(calc[[#This Row],[C4Value]]&lt;&gt;0,IF(calc[[#This Row],[C4Value]]&lt;calc[[#This Row],[C4Threshold]],"Yes","No"),"nd")</f>
        <v>nd</v>
      </c>
      <c r="T181" t="str">
        <f>IF(calc[[#This Row],[Method]]="FABLEBrief",INDEX(Method_FABLEBrief[],MATCH("AFOLU",Method_FABLEBrief[Criteria],0),3),IF(calc[[#This Row],[Method]]="Test",INDEX(Method_Test[],MATCH("AFOLU",Method_Test[Criteria],0),3),""))</f>
        <v>FAO</v>
      </c>
      <c r="U181" s="25">
        <f>IF(calc[[#This Row],[Method]]="FABLEBrief",INDEX(Method_FABLEBrief[],MATCH("AFOLU",Method_FABLEBrief[Criteria],0),2),IF(calc[[#This Row],[Method]]="Test",INDEX(Method_Test[],MATCH("AFOLU",Method_Test[Criteria],0),2),""))</f>
        <v>0</v>
      </c>
      <c r="V181" s="25">
        <f>IF(calc[[#This Row],[C5Source]]="FAO",SUMIFS(DataGHGFAO[AFOLU_MtCO2e],DataGHGFAO[ISO3],calc[[#This Row],[ISO3]]),IF(calc[[#This Row],[C5Source]]="GHGI",SUMIFS(DataGHGI[MtCO2e],DataGHGI[Sector],"Land-Use Change and Forestry",DataGHGI[ISO3],calc[[#This Row],[ISO3]])+SUMIFS(DataGHGI[MtCO2e],DataGHGI[Sector],"Agriculture",DataGHGI[ISO3],calc[[#This Row],[ISO3]]),""))</f>
        <v>0</v>
      </c>
      <c r="W181" t="str">
        <f>IF(calc[[#This Row],[C5Value]]&lt;&gt;0,IF(calc[[#This Row],[C5Value]]&lt;calc[[#This Row],[C5Threshold]],"No","Yes"),"nd")</f>
        <v>nd</v>
      </c>
      <c r="X181" s="60" t="str">
        <f>IF(AND(calc[[#This Row],[C1Outcome]]="NO",calc[[#This Row],[C2Outcome]]="NO"),IF(calc[[#This Row],[C3Outcome]]="YES","Profile5","Profile6"),IF(calc[[#This Row],[C3Outcome]]="No","Profile4",IF(calc[[#This Row],[C4Outcome]]="YES",IF(calc[[#This Row],[C5Outcome]]="YES","Profile1","Profile2"),"Profile3")))</f>
        <v>Profile3</v>
      </c>
      <c r="Y181" s="44" t="str">
        <f>IF(OR(calc[[#This Row],[C1Outcome]]="nd",calc[[#This Row],[C3Outcome]]="nd",calc[[#This Row],[C5Outcome]]="nd"),"",calc[[#This Row],[PROFILE_pre]])</f>
        <v/>
      </c>
      <c r="Z181" s="62">
        <f>SUMIFS(DataGHGFAO[LULUCF_MtCO2e],DataGHGFAO[ISO3],calc[[#This Row],[ISO3]])</f>
        <v>0</v>
      </c>
      <c r="AA181" s="62">
        <f>SUMIFS(DataGHGFAO[Crop_MtCO2e],DataGHGFAO[ISO3],calc[[#This Row],[ISO3]])</f>
        <v>0</v>
      </c>
      <c r="AB181" s="62">
        <f>SUMIFS(DataGHGFAO[Livestock_MtCO2e],DataGHGFAO[ISO3],calc[[#This Row],[ISO3]])</f>
        <v>0</v>
      </c>
      <c r="AC181" s="62">
        <f>SUMIFS(DataGHGFAO[AFOLU_MtCO2e],DataGHGFAO[ISO3],calc[[#This Row],[ISO3]])</f>
        <v>0</v>
      </c>
    </row>
    <row r="182" spans="1:29">
      <c r="A182" t="s">
        <v>133</v>
      </c>
      <c r="B182" t="s">
        <v>134</v>
      </c>
      <c r="C182" t="str">
        <f>INDEX(SelectionMethod[],MATCH("x",SelectionMethod[Selection],0),2)</f>
        <v>FABLEBrief</v>
      </c>
      <c r="D182" t="str">
        <f>IF(calc[[#This Row],[Method]]="FABLEBrief",INDEX(Method_FABLEBrief[],MATCH("Totalkcal",Method_FABLEBrief[Criteria],0),3),IF(calc[[#This Row],[Method]]="Test",INDEX(Method_Test[],MATCH("Totalkcal",Method_Test[Criteria],0),3),""))</f>
        <v>FAO</v>
      </c>
      <c r="E182">
        <f>IF(calc[[#This Row],[Method]]="FABLEBrief",INDEX(Method_FABLEBrief[],MATCH("Totalkcal",Method_FABLEBrief[Criteria],0),2),IF(calc[[#This Row],[Method]]="Test",INDEX(Method_Test[],MATCH("Totalkcal",Method_Test[Criteria],0),2),""))</f>
        <v>3000</v>
      </c>
      <c r="F182">
        <f>IF(calc[[#This Row],[C1Source]]="FAO",SUMIFS(DataFoodConso[Total Kcal],DataFoodConso[ISO3],calc[[#This Row],[ISO3]]),"")</f>
        <v>3508</v>
      </c>
      <c r="G182" t="str">
        <f>IF(calc[[#This Row],[C1Value]]&gt;0,IF(calc[[#This Row],[C1Value]]&lt;=calc[[#This Row],[C1Threshold]],"No","Yes"),"nd")</f>
        <v>Yes</v>
      </c>
      <c r="H182" t="str">
        <f>IF(calc[[#This Row],[Method]]="FABLEBrief",INDEX(Method_FABLEBrief[],MATCH("RedMeatkcal",Method_FABLEBrief[Criteria],0),3),IF(calc[[#This Row],[Method]]="Test",INDEX(Method_Test[],MATCH("RedMeatkcal",Method_Test[Criteria],0),3),""))</f>
        <v>FAO</v>
      </c>
      <c r="I182">
        <f>IF(calc[[#This Row],[Method]]="FABLEBrief",INDEX(Method_FABLEBrief[],MATCH("RedMeatkcal",Method_FABLEBrief[Criteria],0),2),IF(calc[[#This Row],[Method]]="Test",INDEX(Method_Test[],MATCH("RedMeatkcal",Method_Test[Criteria],0),2),""))</f>
        <v>60</v>
      </c>
      <c r="J182">
        <f>IF(calc[[#This Row],[C2Source]]="FAO",SUMIFS(DataFoodConso[Red Meat],DataFoodConso[ISO3],calc[[#This Row],[ISO3]]),"")</f>
        <v>332</v>
      </c>
      <c r="K182" s="41" t="str">
        <f>IF(AND(calc[[#This Row],[C2Value]]&gt;0,calc[[#This Row],[C2Value]]&lt;=calc[[#This Row],[C2Threshold]]),"No","Yes")</f>
        <v>Yes</v>
      </c>
      <c r="L182" t="str">
        <f>IF(calc[[#This Row],[Method]]="FABLEBrief",INDEX(Method_FABLEBrief[],MATCH("LandRemovalPotential",Method_FABLEBrief[Criteria],0),3),IF(calc[[#This Row],[Method]]="Test",INDEX(Method_Test[],MATCH("LandRemovalPotential",Method_Test[Criteria],0),3),""))</f>
        <v>RoeNoAgri</v>
      </c>
      <c r="M182" s="3">
        <f>IF(calc[[#This Row],[Method]]="FABLEBrief",INDEX(Method_FABLEBrief[],MATCH("LandRemovalPotential",Method_FABLEBrief[Criteria],0),2),IF(calc[[#This Row],[Method]]="Test",INDEX(Method_Test[],MATCH("LandRemovalPotential",Method_Test[Criteria],0),2),""))</f>
        <v>0.19550000000000001</v>
      </c>
      <c r="N182" s="3">
        <f>IF(AND(calc[[#This Row],[C3Source]]="RoeNoAgri",calc[[#This Row],[C4Source]]="FAO"),SUMIFS(DataShLandRemPot[FAOSh_noagri],DataShLandRemPot[ISO3],calc[[#This Row],[ISO3]]),IF(AND(calc[[#This Row],[C3Source]]="RoeAgri",calc[[#This Row],[C4Source]]="FAO"),SUMIFS(DataShLandRemPot[FAOSh_withagri],DataShLandRemPot[ISO3],calc[[#This Row],[ISO3]]),IF(AND(calc[[#This Row],[C3Source]]="RoeNoAgri",calc[[#This Row],[C4Source]]="GHGI"),SUMIFS(DataShLandRemPot[GHGISh_noagri],DataShLandRemPot[ISO3],calc[[#This Row],[ISO3]]),IF(AND(calc[[#This Row],[C3Source]]="RoeAgri",calc[[#This Row],[C4Source]]="GHGI"),SUMIFS(DataShLandRemPot[GHGISh_wagri],DataShLandRemPot[ISO3],calc[[#This Row],[ISO3]]),""))))</f>
        <v>0.13063173428021629</v>
      </c>
      <c r="O182" t="str">
        <f>IF(calc[[#This Row],[C3Value]]&lt;&gt;0,IF(calc[[#This Row],[C3Value]]&gt;=calc[[#This Row],[C3Threshold]],"Yes","No"),"nd")</f>
        <v>No</v>
      </c>
      <c r="P182" t="str">
        <f>IF(calc[[#This Row],[Method]]="FABLEBrief",INDEX(Method_FABLEBrief[],MATCH("LULUCFnegative",Method_FABLEBrief[Criteria],0),3),IF(calc[[#This Row],[Method]]="Test",INDEX(Method_Test[],MATCH("LULUCFnegative",Method_Test[Criteria],0),3),""))</f>
        <v>FAO</v>
      </c>
      <c r="Q182" s="25">
        <f>IF(calc[[#This Row],[Method]]="FABLEBrief",INDEX(Method_FABLEBrief[],MATCH("LULUCFnegative",Method_FABLEBrief[Criteria],0),2),IF(calc[[#This Row],[Method]]="Test",INDEX(Method_Test[],MATCH("LULUCFnegative",Method_Test[Criteria],0),2),""))</f>
        <v>0</v>
      </c>
      <c r="R182" s="29">
        <f>IF(calc[[#This Row],[C4Source]]="FAO",SUMIFS(DataGHGFAO[LULUCF_MtCO2e],DataGHGFAO[ISO3],calc[[#This Row],[ISO3]]),IF(calc[[#This Row],[C4Source]]="GHGI",SUMIFS(DataGHGI[MtCO2e],DataGHGI[Sector],"Land-Use Change and Forestry",DataGHGI[ISO3],calc[[#This Row],[ISO3]]),""))</f>
        <v>-32.9128319</v>
      </c>
      <c r="S182" t="str">
        <f>IF(calc[[#This Row],[C4Value]]&lt;&gt;0,IF(calc[[#This Row],[C4Value]]&lt;calc[[#This Row],[C4Threshold]],"Yes","No"),"nd")</f>
        <v>Yes</v>
      </c>
      <c r="T182" t="str">
        <f>IF(calc[[#This Row],[Method]]="FABLEBrief",INDEX(Method_FABLEBrief[],MATCH("AFOLU",Method_FABLEBrief[Criteria],0),3),IF(calc[[#This Row],[Method]]="Test",INDEX(Method_Test[],MATCH("AFOLU",Method_Test[Criteria],0),3),""))</f>
        <v>FAO</v>
      </c>
      <c r="U182" s="25">
        <f>IF(calc[[#This Row],[Method]]="FABLEBrief",INDEX(Method_FABLEBrief[],MATCH("AFOLU",Method_FABLEBrief[Criteria],0),2),IF(calc[[#This Row],[Method]]="Test",INDEX(Method_Test[],MATCH("AFOLU",Method_Test[Criteria],0),2),""))</f>
        <v>0</v>
      </c>
      <c r="V182" s="25">
        <f>IF(calc[[#This Row],[C5Source]]="FAO",SUMIFS(DataGHGFAO[AFOLU_MtCO2e],DataGHGFAO[ISO3],calc[[#This Row],[ISO3]]),IF(calc[[#This Row],[C5Source]]="GHGI",SUMIFS(DataGHGI[MtCO2e],DataGHGI[Sector],"Land-Use Change and Forestry",DataGHGI[ISO3],calc[[#This Row],[ISO3]])+SUMIFS(DataGHGI[MtCO2e],DataGHGI[Sector],"Agriculture",DataGHGI[ISO3],calc[[#This Row],[ISO3]]),""))</f>
        <v>-0.81923299999999999</v>
      </c>
      <c r="W182" t="str">
        <f>IF(calc[[#This Row],[C5Value]]&lt;&gt;0,IF(calc[[#This Row],[C5Value]]&lt;calc[[#This Row],[C5Threshold]],"No","Yes"),"nd")</f>
        <v>No</v>
      </c>
      <c r="X182" s="60" t="str">
        <f>IF(AND(calc[[#This Row],[C1Outcome]]="NO",calc[[#This Row],[C2Outcome]]="NO"),IF(calc[[#This Row],[C3Outcome]]="YES","Profile5","Profile6"),IF(calc[[#This Row],[C3Outcome]]="No","Profile4",IF(calc[[#This Row],[C4Outcome]]="YES",IF(calc[[#This Row],[C5Outcome]]="YES","Profile1","Profile2"),"Profile3")))</f>
        <v>Profile4</v>
      </c>
      <c r="Y182" s="44" t="str">
        <f>IF(OR(calc[[#This Row],[C1Outcome]]="nd",calc[[#This Row],[C3Outcome]]="nd",calc[[#This Row],[C5Outcome]]="nd"),"",calc[[#This Row],[PROFILE_pre]])</f>
        <v>Profile4</v>
      </c>
      <c r="Z182" s="62">
        <f>SUMIFS(DataGHGFAO[LULUCF_MtCO2e],DataGHGFAO[ISO3],calc[[#This Row],[ISO3]])</f>
        <v>-32.9128319</v>
      </c>
      <c r="AA182" s="62">
        <f>SUMIFS(DataGHGFAO[Crop_MtCO2e],DataGHGFAO[ISO3],calc[[#This Row],[ISO3]])</f>
        <v>11.089279900000001</v>
      </c>
      <c r="AB182" s="62">
        <f>SUMIFS(DataGHGFAO[Livestock_MtCO2e],DataGHGFAO[ISO3],calc[[#This Row],[ISO3]])</f>
        <v>21.004319000000002</v>
      </c>
      <c r="AC182" s="62">
        <f>SUMIFS(DataGHGFAO[AFOLU_MtCO2e],DataGHGFAO[ISO3],calc[[#This Row],[ISO3]])</f>
        <v>-0.81923299999999999</v>
      </c>
    </row>
    <row r="183" spans="1:29">
      <c r="A183" t="s">
        <v>159</v>
      </c>
      <c r="B183" t="s">
        <v>160</v>
      </c>
      <c r="C183" t="str">
        <f>INDEX(SelectionMethod[],MATCH("x",SelectionMethod[Selection],0),2)</f>
        <v>FABLEBrief</v>
      </c>
      <c r="D183" t="str">
        <f>IF(calc[[#This Row],[Method]]="FABLEBrief",INDEX(Method_FABLEBrief[],MATCH("Totalkcal",Method_FABLEBrief[Criteria],0),3),IF(calc[[#This Row],[Method]]="Test",INDEX(Method_Test[],MATCH("Totalkcal",Method_Test[Criteria],0),3),""))</f>
        <v>FAO</v>
      </c>
      <c r="E183">
        <f>IF(calc[[#This Row],[Method]]="FABLEBrief",INDEX(Method_FABLEBrief[],MATCH("Totalkcal",Method_FABLEBrief[Criteria],0),2),IF(calc[[#This Row],[Method]]="Test",INDEX(Method_Test[],MATCH("Totalkcal",Method_Test[Criteria],0),2),""))</f>
        <v>3000</v>
      </c>
      <c r="F183">
        <f>IF(calc[[#This Row],[C1Source]]="FAO",SUMIFS(DataFoodConso[Total Kcal],DataFoodConso[ISO3],calc[[#This Row],[ISO3]]),"")</f>
        <v>3458</v>
      </c>
      <c r="G183" t="str">
        <f>IF(calc[[#This Row],[C1Value]]&gt;0,IF(calc[[#This Row],[C1Value]]&lt;=calc[[#This Row],[C1Threshold]],"No","Yes"),"nd")</f>
        <v>Yes</v>
      </c>
      <c r="H183" t="str">
        <f>IF(calc[[#This Row],[Method]]="FABLEBrief",INDEX(Method_FABLEBrief[],MATCH("RedMeatkcal",Method_FABLEBrief[Criteria],0),3),IF(calc[[#This Row],[Method]]="Test",INDEX(Method_Test[],MATCH("RedMeatkcal",Method_Test[Criteria],0),3),""))</f>
        <v>FAO</v>
      </c>
      <c r="I183">
        <f>IF(calc[[#This Row],[Method]]="FABLEBrief",INDEX(Method_FABLEBrief[],MATCH("RedMeatkcal",Method_FABLEBrief[Criteria],0),2),IF(calc[[#This Row],[Method]]="Test",INDEX(Method_Test[],MATCH("RedMeatkcal",Method_Test[Criteria],0),2),""))</f>
        <v>60</v>
      </c>
      <c r="J183">
        <f>IF(calc[[#This Row],[C2Source]]="FAO",SUMIFS(DataFoodConso[Red Meat],DataFoodConso[ISO3],calc[[#This Row],[ISO3]]),"")</f>
        <v>302</v>
      </c>
      <c r="K183" t="str">
        <f>IF(AND(calc[[#This Row],[C2Value]]&gt;0,calc[[#This Row],[C2Value]]&lt;=calc[[#This Row],[C2Threshold]]),"No","Yes")</f>
        <v>Yes</v>
      </c>
      <c r="L183" t="str">
        <f>IF(calc[[#This Row],[Method]]="FABLEBrief",INDEX(Method_FABLEBrief[],MATCH("LandRemovalPotential",Method_FABLEBrief[Criteria],0),3),IF(calc[[#This Row],[Method]]="Test",INDEX(Method_Test[],MATCH("LandRemovalPotential",Method_Test[Criteria],0),3),""))</f>
        <v>RoeNoAgri</v>
      </c>
      <c r="M183" s="3">
        <f>IF(calc[[#This Row],[Method]]="FABLEBrief",INDEX(Method_FABLEBrief[],MATCH("LandRemovalPotential",Method_FABLEBrief[Criteria],0),2),IF(calc[[#This Row],[Method]]="Test",INDEX(Method_Test[],MATCH("LandRemovalPotential",Method_Test[Criteria],0),2),""))</f>
        <v>0.19550000000000001</v>
      </c>
      <c r="N183" s="3">
        <f>IF(AND(calc[[#This Row],[C3Source]]="RoeNoAgri",calc[[#This Row],[C4Source]]="FAO"),SUMIFS(DataShLandRemPot[FAOSh_noagri],DataShLandRemPot[ISO3],calc[[#This Row],[ISO3]]),IF(AND(calc[[#This Row],[C3Source]]="RoeAgri",calc[[#This Row],[C4Source]]="FAO"),SUMIFS(DataShLandRemPot[FAOSh_withagri],DataShLandRemPot[ISO3],calc[[#This Row],[ISO3]]),IF(AND(calc[[#This Row],[C3Source]]="RoeNoAgri",calc[[#This Row],[C4Source]]="GHGI"),SUMIFS(DataShLandRemPot[GHGISh_noagri],DataShLandRemPot[ISO3],calc[[#This Row],[ISO3]]),IF(AND(calc[[#This Row],[C3Source]]="RoeAgri",calc[[#This Row],[C4Source]]="GHGI"),SUMIFS(DataShLandRemPot[GHGISh_wagri],DataShLandRemPot[ISO3],calc[[#This Row],[ISO3]]),""))))</f>
        <v>0.10801286867817736</v>
      </c>
      <c r="O183" t="str">
        <f>IF(calc[[#This Row],[C3Value]]&lt;&gt;0,IF(calc[[#This Row],[C3Value]]&gt;=calc[[#This Row],[C3Threshold]],"Yes","No"),"nd")</f>
        <v>No</v>
      </c>
      <c r="P183" t="str">
        <f>IF(calc[[#This Row],[Method]]="FABLEBrief",INDEX(Method_FABLEBrief[],MATCH("LULUCFnegative",Method_FABLEBrief[Criteria],0),3),IF(calc[[#This Row],[Method]]="Test",INDEX(Method_Test[],MATCH("LULUCFnegative",Method_Test[Criteria],0),3),""))</f>
        <v>FAO</v>
      </c>
      <c r="Q183" s="25">
        <f>IF(calc[[#This Row],[Method]]="FABLEBrief",INDEX(Method_FABLEBrief[],MATCH("LULUCFnegative",Method_FABLEBrief[Criteria],0),2),IF(calc[[#This Row],[Method]]="Test",INDEX(Method_Test[],MATCH("LULUCFnegative",Method_Test[Criteria],0),2),""))</f>
        <v>0</v>
      </c>
      <c r="R183" s="29">
        <f>IF(calc[[#This Row],[C4Source]]="FAO",SUMIFS(DataGHGFAO[LULUCF_MtCO2e],DataGHGFAO[ISO3],calc[[#This Row],[ISO3]]),IF(calc[[#This Row],[C4Source]]="GHGI",SUMIFS(DataGHGI[MtCO2e],DataGHGI[Sector],"Land-Use Change and Forestry",DataGHGI[ISO3],calc[[#This Row],[ISO3]]),""))</f>
        <v>0.31617630000000002</v>
      </c>
      <c r="S183" t="str">
        <f>IF(calc[[#This Row],[C4Value]]&lt;&gt;0,IF(calc[[#This Row],[C4Value]]&lt;calc[[#This Row],[C4Threshold]],"Yes","No"),"nd")</f>
        <v>No</v>
      </c>
      <c r="T183" t="str">
        <f>IF(calc[[#This Row],[Method]]="FABLEBrief",INDEX(Method_FABLEBrief[],MATCH("AFOLU",Method_FABLEBrief[Criteria],0),3),IF(calc[[#This Row],[Method]]="Test",INDEX(Method_Test[],MATCH("AFOLU",Method_Test[Criteria],0),3),""))</f>
        <v>FAO</v>
      </c>
      <c r="U183" s="25">
        <f>IF(calc[[#This Row],[Method]]="FABLEBrief",INDEX(Method_FABLEBrief[],MATCH("AFOLU",Method_FABLEBrief[Criteria],0),2),IF(calc[[#This Row],[Method]]="Test",INDEX(Method_Test[],MATCH("AFOLU",Method_Test[Criteria],0),2),""))</f>
        <v>0</v>
      </c>
      <c r="V183" s="25">
        <f>IF(calc[[#This Row],[C5Source]]="FAO",SUMIFS(DataGHGFAO[AFOLU_MtCO2e],DataGHGFAO[ISO3],calc[[#This Row],[ISO3]]),IF(calc[[#This Row],[C5Source]]="GHGI",SUMIFS(DataGHGI[MtCO2e],DataGHGI[Sector],"Land-Use Change and Forestry",DataGHGI[ISO3],calc[[#This Row],[ISO3]])+SUMIFS(DataGHGI[MtCO2e],DataGHGI[Sector],"Agriculture",DataGHGI[ISO3],calc[[#This Row],[ISO3]]),""))</f>
        <v>7.5506367000000001</v>
      </c>
      <c r="W183" t="str">
        <f>IF(calc[[#This Row],[C5Value]]&lt;&gt;0,IF(calc[[#This Row],[C5Value]]&lt;calc[[#This Row],[C5Threshold]],"No","Yes"),"nd")</f>
        <v>Yes</v>
      </c>
      <c r="X183" s="60" t="str">
        <f>IF(AND(calc[[#This Row],[C1Outcome]]="NO",calc[[#This Row],[C2Outcome]]="NO"),IF(calc[[#This Row],[C3Outcome]]="YES","Profile5","Profile6"),IF(calc[[#This Row],[C3Outcome]]="No","Profile4",IF(calc[[#This Row],[C4Outcome]]="YES",IF(calc[[#This Row],[C5Outcome]]="YES","Profile1","Profile2"),"Profile3")))</f>
        <v>Profile4</v>
      </c>
      <c r="Y183" s="44" t="str">
        <f>IF(OR(calc[[#This Row],[C1Outcome]]="nd",calc[[#This Row],[C3Outcome]]="nd",calc[[#This Row],[C5Outcome]]="nd"),"",calc[[#This Row],[PROFILE_pre]])</f>
        <v>Profile4</v>
      </c>
      <c r="Z183" s="62">
        <f>SUMIFS(DataGHGFAO[LULUCF_MtCO2e],DataGHGFAO[ISO3],calc[[#This Row],[ISO3]])</f>
        <v>0.31617630000000002</v>
      </c>
      <c r="AA183" s="62">
        <f>SUMIFS(DataGHGFAO[Crop_MtCO2e],DataGHGFAO[ISO3],calc[[#This Row],[ISO3]])</f>
        <v>1.0964930000000006</v>
      </c>
      <c r="AB183" s="62">
        <f>SUMIFS(DataGHGFAO[Livestock_MtCO2e],DataGHGFAO[ISO3],calc[[#This Row],[ISO3]])</f>
        <v>6.1379674999999994</v>
      </c>
      <c r="AC183" s="62">
        <f>SUMIFS(DataGHGFAO[AFOLU_MtCO2e],DataGHGFAO[ISO3],calc[[#This Row],[ISO3]])</f>
        <v>7.5506367000000001</v>
      </c>
    </row>
    <row r="184" spans="1:29">
      <c r="A184" t="s">
        <v>465</v>
      </c>
      <c r="B184" t="s">
        <v>466</v>
      </c>
      <c r="C184" t="str">
        <f>INDEX(SelectionMethod[],MATCH("x",SelectionMethod[Selection],0),2)</f>
        <v>FABLEBrief</v>
      </c>
      <c r="D184" t="str">
        <f>IF(calc[[#This Row],[Method]]="FABLEBrief",INDEX(Method_FABLEBrief[],MATCH("Totalkcal",Method_FABLEBrief[Criteria],0),3),IF(calc[[#This Row],[Method]]="Test",INDEX(Method_Test[],MATCH("Totalkcal",Method_Test[Criteria],0),3),""))</f>
        <v>FAO</v>
      </c>
      <c r="E184">
        <f>IF(calc[[#This Row],[Method]]="FABLEBrief",INDEX(Method_FABLEBrief[],MATCH("Totalkcal",Method_FABLEBrief[Criteria],0),2),IF(calc[[#This Row],[Method]]="Test",INDEX(Method_Test[],MATCH("Totalkcal",Method_Test[Criteria],0),2),""))</f>
        <v>3000</v>
      </c>
      <c r="F184">
        <f>IF(calc[[#This Row],[C1Source]]="FAO",SUMIFS(DataFoodConso[Total Kcal],DataFoodConso[ISO3],calc[[#This Row],[ISO3]]),"")</f>
        <v>0</v>
      </c>
      <c r="G184" t="str">
        <f>IF(calc[[#This Row],[C1Value]]&gt;0,IF(calc[[#This Row],[C1Value]]&lt;=calc[[#This Row],[C1Threshold]],"No","Yes"),"nd")</f>
        <v>nd</v>
      </c>
      <c r="H184" t="str">
        <f>IF(calc[[#This Row],[Method]]="FABLEBrief",INDEX(Method_FABLEBrief[],MATCH("RedMeatkcal",Method_FABLEBrief[Criteria],0),3),IF(calc[[#This Row],[Method]]="Test",INDEX(Method_Test[],MATCH("RedMeatkcal",Method_Test[Criteria],0),3),""))</f>
        <v>FAO</v>
      </c>
      <c r="I184">
        <f>IF(calc[[#This Row],[Method]]="FABLEBrief",INDEX(Method_FABLEBrief[],MATCH("RedMeatkcal",Method_FABLEBrief[Criteria],0),2),IF(calc[[#This Row],[Method]]="Test",INDEX(Method_Test[],MATCH("RedMeatkcal",Method_Test[Criteria],0),2),""))</f>
        <v>60</v>
      </c>
      <c r="J184">
        <f>IF(calc[[#This Row],[C2Source]]="FAO",SUMIFS(DataFoodConso[Red Meat],DataFoodConso[ISO3],calc[[#This Row],[ISO3]]),"")</f>
        <v>0</v>
      </c>
      <c r="K184" t="str">
        <f>IF(AND(calc[[#This Row],[C2Value]]&gt;0,calc[[#This Row],[C2Value]]&lt;=calc[[#This Row],[C2Threshold]]),"No","Yes")</f>
        <v>Yes</v>
      </c>
      <c r="L184" t="str">
        <f>IF(calc[[#This Row],[Method]]="FABLEBrief",INDEX(Method_FABLEBrief[],MATCH("LandRemovalPotential",Method_FABLEBrief[Criteria],0),3),IF(calc[[#This Row],[Method]]="Test",INDEX(Method_Test[],MATCH("LandRemovalPotential",Method_Test[Criteria],0),3),""))</f>
        <v>RoeNoAgri</v>
      </c>
      <c r="M184" s="3">
        <f>IF(calc[[#This Row],[Method]]="FABLEBrief",INDEX(Method_FABLEBrief[],MATCH("LandRemovalPotential",Method_FABLEBrief[Criteria],0),2),IF(calc[[#This Row],[Method]]="Test",INDEX(Method_Test[],MATCH("LandRemovalPotential",Method_Test[Criteria],0),2),""))</f>
        <v>0.19550000000000001</v>
      </c>
      <c r="N184" s="3">
        <f>IF(AND(calc[[#This Row],[C3Source]]="RoeNoAgri",calc[[#This Row],[C4Source]]="FAO"),SUMIFS(DataShLandRemPot[FAOSh_noagri],DataShLandRemPot[ISO3],calc[[#This Row],[ISO3]]),IF(AND(calc[[#This Row],[C3Source]]="RoeAgri",calc[[#This Row],[C4Source]]="FAO"),SUMIFS(DataShLandRemPot[FAOSh_withagri],DataShLandRemPot[ISO3],calc[[#This Row],[ISO3]]),IF(AND(calc[[#This Row],[C3Source]]="RoeNoAgri",calc[[#This Row],[C4Source]]="GHGI"),SUMIFS(DataShLandRemPot[GHGISh_noagri],DataShLandRemPot[ISO3],calc[[#This Row],[ISO3]]),IF(AND(calc[[#This Row],[C3Source]]="RoeAgri",calc[[#This Row],[C4Source]]="GHGI"),SUMIFS(DataShLandRemPot[GHGISh_wagri],DataShLandRemPot[ISO3],calc[[#This Row],[ISO3]]),""))))</f>
        <v>0</v>
      </c>
      <c r="O184" t="str">
        <f>IF(calc[[#This Row],[C3Value]]&lt;&gt;0,IF(calc[[#This Row],[C3Value]]&gt;=calc[[#This Row],[C3Threshold]],"Yes","No"),"nd")</f>
        <v>nd</v>
      </c>
      <c r="P184" t="str">
        <f>IF(calc[[#This Row],[Method]]="FABLEBrief",INDEX(Method_FABLEBrief[],MATCH("LULUCFnegative",Method_FABLEBrief[Criteria],0),3),IF(calc[[#This Row],[Method]]="Test",INDEX(Method_Test[],MATCH("LULUCFnegative",Method_Test[Criteria],0),3),""))</f>
        <v>FAO</v>
      </c>
      <c r="Q184" s="25">
        <f>IF(calc[[#This Row],[Method]]="FABLEBrief",INDEX(Method_FABLEBrief[],MATCH("LULUCFnegative",Method_FABLEBrief[Criteria],0),2),IF(calc[[#This Row],[Method]]="Test",INDEX(Method_Test[],MATCH("LULUCFnegative",Method_Test[Criteria],0),2),""))</f>
        <v>0</v>
      </c>
      <c r="R184" s="29">
        <f>IF(calc[[#This Row],[C4Source]]="FAO",SUMIFS(DataGHGFAO[LULUCF_MtCO2e],DataGHGFAO[ISO3],calc[[#This Row],[ISO3]]),IF(calc[[#This Row],[C4Source]]="GHGI",SUMIFS(DataGHGI[MtCO2e],DataGHGI[Sector],"Land-Use Change and Forestry",DataGHGI[ISO3],calc[[#This Row],[ISO3]]),""))</f>
        <v>0</v>
      </c>
      <c r="S184" t="str">
        <f>IF(calc[[#This Row],[C4Value]]&lt;&gt;0,IF(calc[[#This Row],[C4Value]]&lt;calc[[#This Row],[C4Threshold]],"Yes","No"),"nd")</f>
        <v>nd</v>
      </c>
      <c r="T184" t="str">
        <f>IF(calc[[#This Row],[Method]]="FABLEBrief",INDEX(Method_FABLEBrief[],MATCH("AFOLU",Method_FABLEBrief[Criteria],0),3),IF(calc[[#This Row],[Method]]="Test",INDEX(Method_Test[],MATCH("AFOLU",Method_Test[Criteria],0),3),""))</f>
        <v>FAO</v>
      </c>
      <c r="U184" s="25">
        <f>IF(calc[[#This Row],[Method]]="FABLEBrief",INDEX(Method_FABLEBrief[],MATCH("AFOLU",Method_FABLEBrief[Criteria],0),2),IF(calc[[#This Row],[Method]]="Test",INDEX(Method_Test[],MATCH("AFOLU",Method_Test[Criteria],0),2),""))</f>
        <v>0</v>
      </c>
      <c r="V184" s="25">
        <f>IF(calc[[#This Row],[C5Source]]="FAO",SUMIFS(DataGHGFAO[AFOLU_MtCO2e],DataGHGFAO[ISO3],calc[[#This Row],[ISO3]]),IF(calc[[#This Row],[C5Source]]="GHGI",SUMIFS(DataGHGI[MtCO2e],DataGHGI[Sector],"Land-Use Change and Forestry",DataGHGI[ISO3],calc[[#This Row],[ISO3]])+SUMIFS(DataGHGI[MtCO2e],DataGHGI[Sector],"Agriculture",DataGHGI[ISO3],calc[[#This Row],[ISO3]]),""))</f>
        <v>0</v>
      </c>
      <c r="W184" t="str">
        <f>IF(calc[[#This Row],[C5Value]]&lt;&gt;0,IF(calc[[#This Row],[C5Value]]&lt;calc[[#This Row],[C5Threshold]],"No","Yes"),"nd")</f>
        <v>nd</v>
      </c>
      <c r="X184" s="60" t="str">
        <f>IF(AND(calc[[#This Row],[C1Outcome]]="NO",calc[[#This Row],[C2Outcome]]="NO"),IF(calc[[#This Row],[C3Outcome]]="YES","Profile5","Profile6"),IF(calc[[#This Row],[C3Outcome]]="No","Profile4",IF(calc[[#This Row],[C4Outcome]]="YES",IF(calc[[#This Row],[C5Outcome]]="YES","Profile1","Profile2"),"Profile3")))</f>
        <v>Profile3</v>
      </c>
      <c r="Y184" s="44" t="str">
        <f>IF(OR(calc[[#This Row],[C1Outcome]]="nd",calc[[#This Row],[C3Outcome]]="nd",calc[[#This Row],[C5Outcome]]="nd"),"",calc[[#This Row],[PROFILE_pre]])</f>
        <v/>
      </c>
      <c r="Z184" s="62">
        <f>SUMIFS(DataGHGFAO[LULUCF_MtCO2e],DataGHGFAO[ISO3],calc[[#This Row],[ISO3]])</f>
        <v>0</v>
      </c>
      <c r="AA184" s="62">
        <f>SUMIFS(DataGHGFAO[Crop_MtCO2e],DataGHGFAO[ISO3],calc[[#This Row],[ISO3]])</f>
        <v>0</v>
      </c>
      <c r="AB184" s="62">
        <f>SUMIFS(DataGHGFAO[Livestock_MtCO2e],DataGHGFAO[ISO3],calc[[#This Row],[ISO3]])</f>
        <v>0</v>
      </c>
      <c r="AC184" s="62">
        <f>SUMIFS(DataGHGFAO[AFOLU_MtCO2e],DataGHGFAO[ISO3],calc[[#This Row],[ISO3]])</f>
        <v>0</v>
      </c>
    </row>
    <row r="185" spans="1:29">
      <c r="A185" t="s">
        <v>25</v>
      </c>
      <c r="B185" t="s">
        <v>26</v>
      </c>
      <c r="C185" t="str">
        <f>INDEX(SelectionMethod[],MATCH("x",SelectionMethod[Selection],0),2)</f>
        <v>FABLEBrief</v>
      </c>
      <c r="D185" t="str">
        <f>IF(calc[[#This Row],[Method]]="FABLEBrief",INDEX(Method_FABLEBrief[],MATCH("Totalkcal",Method_FABLEBrief[Criteria],0),3),IF(calc[[#This Row],[Method]]="Test",INDEX(Method_Test[],MATCH("Totalkcal",Method_Test[Criteria],0),3),""))</f>
        <v>FAO</v>
      </c>
      <c r="E185">
        <f>IF(calc[[#This Row],[Method]]="FABLEBrief",INDEX(Method_FABLEBrief[],MATCH("Totalkcal",Method_FABLEBrief[Criteria],0),2),IF(calc[[#This Row],[Method]]="Test",INDEX(Method_Test[],MATCH("Totalkcal",Method_Test[Criteria],0),2),""))</f>
        <v>3000</v>
      </c>
      <c r="F185">
        <f>IF(calc[[#This Row],[C1Source]]="FAO",SUMIFS(DataFoodConso[Total Kcal],DataFoodConso[ISO3],calc[[#This Row],[ISO3]]),"")</f>
        <v>0</v>
      </c>
      <c r="G185" t="str">
        <f>IF(calc[[#This Row],[C1Value]]&gt;0,IF(calc[[#This Row],[C1Value]]&lt;=calc[[#This Row],[C1Threshold]],"No","Yes"),"nd")</f>
        <v>nd</v>
      </c>
      <c r="H185" t="str">
        <f>IF(calc[[#This Row],[Method]]="FABLEBrief",INDEX(Method_FABLEBrief[],MATCH("RedMeatkcal",Method_FABLEBrief[Criteria],0),3),IF(calc[[#This Row],[Method]]="Test",INDEX(Method_Test[],MATCH("RedMeatkcal",Method_Test[Criteria],0),3),""))</f>
        <v>FAO</v>
      </c>
      <c r="I185">
        <f>IF(calc[[#This Row],[Method]]="FABLEBrief",INDEX(Method_FABLEBrief[],MATCH("RedMeatkcal",Method_FABLEBrief[Criteria],0),2),IF(calc[[#This Row],[Method]]="Test",INDEX(Method_Test[],MATCH("RedMeatkcal",Method_Test[Criteria],0),2),""))</f>
        <v>60</v>
      </c>
      <c r="J185">
        <f>IF(calc[[#This Row],[C2Source]]="FAO",SUMIFS(DataFoodConso[Red Meat],DataFoodConso[ISO3],calc[[#This Row],[ISO3]]),"")</f>
        <v>0</v>
      </c>
      <c r="K185" t="str">
        <f>IF(AND(calc[[#This Row],[C2Value]]&gt;0,calc[[#This Row],[C2Value]]&lt;=calc[[#This Row],[C2Threshold]]),"No","Yes")</f>
        <v>Yes</v>
      </c>
      <c r="L185" t="str">
        <f>IF(calc[[#This Row],[Method]]="FABLEBrief",INDEX(Method_FABLEBrief[],MATCH("LandRemovalPotential",Method_FABLEBrief[Criteria],0),3),IF(calc[[#This Row],[Method]]="Test",INDEX(Method_Test[],MATCH("LandRemovalPotential",Method_Test[Criteria],0),3),""))</f>
        <v>RoeNoAgri</v>
      </c>
      <c r="M185" s="3">
        <f>IF(calc[[#This Row],[Method]]="FABLEBrief",INDEX(Method_FABLEBrief[],MATCH("LandRemovalPotential",Method_FABLEBrief[Criteria],0),2),IF(calc[[#This Row],[Method]]="Test",INDEX(Method_Test[],MATCH("LandRemovalPotential",Method_Test[Criteria],0),2),""))</f>
        <v>0.19550000000000001</v>
      </c>
      <c r="N185" s="3">
        <f>IF(AND(calc[[#This Row],[C3Source]]="RoeNoAgri",calc[[#This Row],[C4Source]]="FAO"),SUMIFS(DataShLandRemPot[FAOSh_noagri],DataShLandRemPot[ISO3],calc[[#This Row],[ISO3]]),IF(AND(calc[[#This Row],[C3Source]]="RoeAgri",calc[[#This Row],[C4Source]]="FAO"),SUMIFS(DataShLandRemPot[FAOSh_withagri],DataShLandRemPot[ISO3],calc[[#This Row],[ISO3]]),IF(AND(calc[[#This Row],[C3Source]]="RoeNoAgri",calc[[#This Row],[C4Source]]="GHGI"),SUMIFS(DataShLandRemPot[GHGISh_noagri],DataShLandRemPot[ISO3],calc[[#This Row],[ISO3]]),IF(AND(calc[[#This Row],[C3Source]]="RoeAgri",calc[[#This Row],[C4Source]]="GHGI"),SUMIFS(DataShLandRemPot[GHGISh_wagri],DataShLandRemPot[ISO3],calc[[#This Row],[ISO3]]),""))))</f>
        <v>1.4362250261415128E-6</v>
      </c>
      <c r="O185" t="str">
        <f>IF(calc[[#This Row],[C3Value]]&lt;&gt;0,IF(calc[[#This Row],[C3Value]]&gt;=calc[[#This Row],[C3Threshold]],"Yes","No"),"nd")</f>
        <v>No</v>
      </c>
      <c r="P185" t="str">
        <f>IF(calc[[#This Row],[Method]]="FABLEBrief",INDEX(Method_FABLEBrief[],MATCH("LULUCFnegative",Method_FABLEBrief[Criteria],0),3),IF(calc[[#This Row],[Method]]="Test",INDEX(Method_Test[],MATCH("LULUCFnegative",Method_Test[Criteria],0),3),""))</f>
        <v>FAO</v>
      </c>
      <c r="Q185" s="25">
        <f>IF(calc[[#This Row],[Method]]="FABLEBrief",INDEX(Method_FABLEBrief[],MATCH("LULUCFnegative",Method_FABLEBrief[Criteria],0),2),IF(calc[[#This Row],[Method]]="Test",INDEX(Method_Test[],MATCH("LULUCFnegative",Method_Test[Criteria],0),2),""))</f>
        <v>0</v>
      </c>
      <c r="R185" s="29">
        <f>IF(calc[[#This Row],[C4Source]]="FAO",SUMIFS(DataGHGFAO[LULUCF_MtCO2e],DataGHGFAO[ISO3],calc[[#This Row],[ISO3]]),IF(calc[[#This Row],[C4Source]]="GHGI",SUMIFS(DataGHGI[MtCO2e],DataGHGI[Sector],"Land-Use Change and Forestry",DataGHGI[ISO3],calc[[#This Row],[ISO3]]),""))</f>
        <v>0</v>
      </c>
      <c r="S185" t="str">
        <f>IF(calc[[#This Row],[C4Value]]&lt;&gt;0,IF(calc[[#This Row],[C4Value]]&lt;calc[[#This Row],[C4Threshold]],"Yes","No"),"nd")</f>
        <v>nd</v>
      </c>
      <c r="T185" t="str">
        <f>IF(calc[[#This Row],[Method]]="FABLEBrief",INDEX(Method_FABLEBrief[],MATCH("AFOLU",Method_FABLEBrief[Criteria],0),3),IF(calc[[#This Row],[Method]]="Test",INDEX(Method_Test[],MATCH("AFOLU",Method_Test[Criteria],0),3),""))</f>
        <v>FAO</v>
      </c>
      <c r="U185" s="25">
        <f>IF(calc[[#This Row],[Method]]="FABLEBrief",INDEX(Method_FABLEBrief[],MATCH("AFOLU",Method_FABLEBrief[Criteria],0),2),IF(calc[[#This Row],[Method]]="Test",INDEX(Method_Test[],MATCH("AFOLU",Method_Test[Criteria],0),2),""))</f>
        <v>0</v>
      </c>
      <c r="V185" s="25">
        <f>IF(calc[[#This Row],[C5Source]]="FAO",SUMIFS(DataGHGFAO[AFOLU_MtCO2e],DataGHGFAO[ISO3],calc[[#This Row],[ISO3]]),IF(calc[[#This Row],[C5Source]]="GHGI",SUMIFS(DataGHGI[MtCO2e],DataGHGI[Sector],"Land-Use Change and Forestry",DataGHGI[ISO3],calc[[#This Row],[ISO3]])+SUMIFS(DataGHGI[MtCO2e],DataGHGI[Sector],"Agriculture",DataGHGI[ISO3],calc[[#This Row],[ISO3]]),""))</f>
        <v>0.62804499999999996</v>
      </c>
      <c r="W185" t="str">
        <f>IF(calc[[#This Row],[C5Value]]&lt;&gt;0,IF(calc[[#This Row],[C5Value]]&lt;calc[[#This Row],[C5Threshold]],"No","Yes"),"nd")</f>
        <v>Yes</v>
      </c>
      <c r="X185" s="60" t="str">
        <f>IF(AND(calc[[#This Row],[C1Outcome]]="NO",calc[[#This Row],[C2Outcome]]="NO"),IF(calc[[#This Row],[C3Outcome]]="YES","Profile5","Profile6"),IF(calc[[#This Row],[C3Outcome]]="No","Profile4",IF(calc[[#This Row],[C4Outcome]]="YES",IF(calc[[#This Row],[C5Outcome]]="YES","Profile1","Profile2"),"Profile3")))</f>
        <v>Profile4</v>
      </c>
      <c r="Y185" s="44" t="str">
        <f>IF(OR(calc[[#This Row],[C1Outcome]]="nd",calc[[#This Row],[C3Outcome]]="nd",calc[[#This Row],[C5Outcome]]="nd"),"",calc[[#This Row],[PROFILE_pre]])</f>
        <v/>
      </c>
      <c r="Z185" s="62">
        <f>SUMIFS(DataGHGFAO[LULUCF_MtCO2e],DataGHGFAO[ISO3],calc[[#This Row],[ISO3]])</f>
        <v>0</v>
      </c>
      <c r="AA185" s="62">
        <f>SUMIFS(DataGHGFAO[Crop_MtCO2e],DataGHGFAO[ISO3],calc[[#This Row],[ISO3]])</f>
        <v>7.5861999999999874E-3</v>
      </c>
      <c r="AB185" s="62">
        <f>SUMIFS(DataGHGFAO[Livestock_MtCO2e],DataGHGFAO[ISO3],calc[[#This Row],[ISO3]])</f>
        <v>0.62045879999999998</v>
      </c>
      <c r="AC185" s="62">
        <f>SUMIFS(DataGHGFAO[AFOLU_MtCO2e],DataGHGFAO[ISO3],calc[[#This Row],[ISO3]])</f>
        <v>0.62804499999999996</v>
      </c>
    </row>
    <row r="186" spans="1:29">
      <c r="A186" t="s">
        <v>467</v>
      </c>
      <c r="B186" t="s">
        <v>556</v>
      </c>
      <c r="C186" t="str">
        <f>INDEX(SelectionMethod[],MATCH("x",SelectionMethod[Selection],0),2)</f>
        <v>FABLEBrief</v>
      </c>
      <c r="D186" t="str">
        <f>IF(calc[[#This Row],[Method]]="FABLEBrief",INDEX(Method_FABLEBrief[],MATCH("Totalkcal",Method_FABLEBrief[Criteria],0),3),IF(calc[[#This Row],[Method]]="Test",INDEX(Method_Test[],MATCH("Totalkcal",Method_Test[Criteria],0),3),""))</f>
        <v>FAO</v>
      </c>
      <c r="E186">
        <f>IF(calc[[#This Row],[Method]]="FABLEBrief",INDEX(Method_FABLEBrief[],MATCH("Totalkcal",Method_FABLEBrief[Criteria],0),2),IF(calc[[#This Row],[Method]]="Test",INDEX(Method_Test[],MATCH("Totalkcal",Method_Test[Criteria],0),2),""))</f>
        <v>3000</v>
      </c>
      <c r="F186">
        <f>IF(calc[[#This Row],[C1Source]]="FAO",SUMIFS(DataFoodConso[Total Kcal],DataFoodConso[ISO3],calc[[#This Row],[ISO3]]),"")</f>
        <v>0</v>
      </c>
      <c r="G186" t="str">
        <f>IF(calc[[#This Row],[C1Value]]&gt;0,IF(calc[[#This Row],[C1Value]]&lt;=calc[[#This Row],[C1Threshold]],"No","Yes"),"nd")</f>
        <v>nd</v>
      </c>
      <c r="H186" t="str">
        <f>IF(calc[[#This Row],[Method]]="FABLEBrief",INDEX(Method_FABLEBrief[],MATCH("RedMeatkcal",Method_FABLEBrief[Criteria],0),3),IF(calc[[#This Row],[Method]]="Test",INDEX(Method_Test[],MATCH("RedMeatkcal",Method_Test[Criteria],0),3),""))</f>
        <v>FAO</v>
      </c>
      <c r="I186">
        <f>IF(calc[[#This Row],[Method]]="FABLEBrief",INDEX(Method_FABLEBrief[],MATCH("RedMeatkcal",Method_FABLEBrief[Criteria],0),2),IF(calc[[#This Row],[Method]]="Test",INDEX(Method_Test[],MATCH("RedMeatkcal",Method_Test[Criteria],0),2),""))</f>
        <v>60</v>
      </c>
      <c r="J186">
        <f>IF(calc[[#This Row],[C2Source]]="FAO",SUMIFS(DataFoodConso[Red Meat],DataFoodConso[ISO3],calc[[#This Row],[ISO3]]),"")</f>
        <v>0</v>
      </c>
      <c r="K186" t="str">
        <f>IF(AND(calc[[#This Row],[C2Value]]&gt;0,calc[[#This Row],[C2Value]]&lt;=calc[[#This Row],[C2Threshold]]),"No","Yes")</f>
        <v>Yes</v>
      </c>
      <c r="L186" t="str">
        <f>IF(calc[[#This Row],[Method]]="FABLEBrief",INDEX(Method_FABLEBrief[],MATCH("LandRemovalPotential",Method_FABLEBrief[Criteria],0),3),IF(calc[[#This Row],[Method]]="Test",INDEX(Method_Test[],MATCH("LandRemovalPotential",Method_Test[Criteria],0),3),""))</f>
        <v>RoeNoAgri</v>
      </c>
      <c r="M186" s="3">
        <f>IF(calc[[#This Row],[Method]]="FABLEBrief",INDEX(Method_FABLEBrief[],MATCH("LandRemovalPotential",Method_FABLEBrief[Criteria],0),2),IF(calc[[#This Row],[Method]]="Test",INDEX(Method_Test[],MATCH("LandRemovalPotential",Method_Test[Criteria],0),2),""))</f>
        <v>0.19550000000000001</v>
      </c>
      <c r="N186" s="3">
        <f>IF(AND(calc[[#This Row],[C3Source]]="RoeNoAgri",calc[[#This Row],[C4Source]]="FAO"),SUMIFS(DataShLandRemPot[FAOSh_noagri],DataShLandRemPot[ISO3],calc[[#This Row],[ISO3]]),IF(AND(calc[[#This Row],[C3Source]]="RoeAgri",calc[[#This Row],[C4Source]]="FAO"),SUMIFS(DataShLandRemPot[FAOSh_withagri],DataShLandRemPot[ISO3],calc[[#This Row],[ISO3]]),IF(AND(calc[[#This Row],[C3Source]]="RoeNoAgri",calc[[#This Row],[C4Source]]="GHGI"),SUMIFS(DataShLandRemPot[GHGISh_noagri],DataShLandRemPot[ISO3],calc[[#This Row],[ISO3]]),IF(AND(calc[[#This Row],[C3Source]]="RoeAgri",calc[[#This Row],[C4Source]]="GHGI"),SUMIFS(DataShLandRemPot[GHGISh_wagri],DataShLandRemPot[ISO3],calc[[#This Row],[ISO3]]),""))))</f>
        <v>0</v>
      </c>
      <c r="O186" t="str">
        <f>IF(calc[[#This Row],[C3Value]]&lt;&gt;0,IF(calc[[#This Row],[C3Value]]&gt;=calc[[#This Row],[C3Threshold]],"Yes","No"),"nd")</f>
        <v>nd</v>
      </c>
      <c r="P186" t="str">
        <f>IF(calc[[#This Row],[Method]]="FABLEBrief",INDEX(Method_FABLEBrief[],MATCH("LULUCFnegative",Method_FABLEBrief[Criteria],0),3),IF(calc[[#This Row],[Method]]="Test",INDEX(Method_Test[],MATCH("LULUCFnegative",Method_Test[Criteria],0),3),""))</f>
        <v>FAO</v>
      </c>
      <c r="Q186" s="25">
        <f>IF(calc[[#This Row],[Method]]="FABLEBrief",INDEX(Method_FABLEBrief[],MATCH("LULUCFnegative",Method_FABLEBrief[Criteria],0),2),IF(calc[[#This Row],[Method]]="Test",INDEX(Method_Test[],MATCH("LULUCFnegative",Method_Test[Criteria],0),2),""))</f>
        <v>0</v>
      </c>
      <c r="R186" s="29">
        <f>IF(calc[[#This Row],[C4Source]]="FAO",SUMIFS(DataGHGFAO[LULUCF_MtCO2e],DataGHGFAO[ISO3],calc[[#This Row],[ISO3]]),IF(calc[[#This Row],[C4Source]]="GHGI",SUMIFS(DataGHGI[MtCO2e],DataGHGI[Sector],"Land-Use Change and Forestry",DataGHGI[ISO3],calc[[#This Row],[ISO3]]),""))</f>
        <v>0</v>
      </c>
      <c r="S186" t="str">
        <f>IF(calc[[#This Row],[C4Value]]&lt;&gt;0,IF(calc[[#This Row],[C4Value]]&lt;calc[[#This Row],[C4Threshold]],"Yes","No"),"nd")</f>
        <v>nd</v>
      </c>
      <c r="T186" t="str">
        <f>IF(calc[[#This Row],[Method]]="FABLEBrief",INDEX(Method_FABLEBrief[],MATCH("AFOLU",Method_FABLEBrief[Criteria],0),3),IF(calc[[#This Row],[Method]]="Test",INDEX(Method_Test[],MATCH("AFOLU",Method_Test[Criteria],0),3),""))</f>
        <v>FAO</v>
      </c>
      <c r="U186" s="25">
        <f>IF(calc[[#This Row],[Method]]="FABLEBrief",INDEX(Method_FABLEBrief[],MATCH("AFOLU",Method_FABLEBrief[Criteria],0),2),IF(calc[[#This Row],[Method]]="Test",INDEX(Method_Test[],MATCH("AFOLU",Method_Test[Criteria],0),2),""))</f>
        <v>0</v>
      </c>
      <c r="V186" s="25">
        <f>IF(calc[[#This Row],[C5Source]]="FAO",SUMIFS(DataGHGFAO[AFOLU_MtCO2e],DataGHGFAO[ISO3],calc[[#This Row],[ISO3]]),IF(calc[[#This Row],[C5Source]]="GHGI",SUMIFS(DataGHGI[MtCO2e],DataGHGI[Sector],"Land-Use Change and Forestry",DataGHGI[ISO3],calc[[#This Row],[ISO3]])+SUMIFS(DataGHGI[MtCO2e],DataGHGI[Sector],"Agriculture",DataGHGI[ISO3],calc[[#This Row],[ISO3]]),""))</f>
        <v>0</v>
      </c>
      <c r="W186" t="str">
        <f>IF(calc[[#This Row],[C5Value]]&lt;&gt;0,IF(calc[[#This Row],[C5Value]]&lt;calc[[#This Row],[C5Threshold]],"No","Yes"),"nd")</f>
        <v>nd</v>
      </c>
      <c r="X186" s="60" t="str">
        <f>IF(AND(calc[[#This Row],[C1Outcome]]="NO",calc[[#This Row],[C2Outcome]]="NO"),IF(calc[[#This Row],[C3Outcome]]="YES","Profile5","Profile6"),IF(calc[[#This Row],[C3Outcome]]="No","Profile4",IF(calc[[#This Row],[C4Outcome]]="YES",IF(calc[[#This Row],[C5Outcome]]="YES","Profile1","Profile2"),"Profile3")))</f>
        <v>Profile3</v>
      </c>
      <c r="Y186" s="44" t="str">
        <f>IF(OR(calc[[#This Row],[C1Outcome]]="nd",calc[[#This Row],[C3Outcome]]="nd",calc[[#This Row],[C5Outcome]]="nd"),"",calc[[#This Row],[PROFILE_pre]])</f>
        <v/>
      </c>
      <c r="Z186" s="62">
        <f>SUMIFS(DataGHGFAO[LULUCF_MtCO2e],DataGHGFAO[ISO3],calc[[#This Row],[ISO3]])</f>
        <v>0</v>
      </c>
      <c r="AA186" s="62">
        <f>SUMIFS(DataGHGFAO[Crop_MtCO2e],DataGHGFAO[ISO3],calc[[#This Row],[ISO3]])</f>
        <v>0</v>
      </c>
      <c r="AB186" s="62">
        <f>SUMIFS(DataGHGFAO[Livestock_MtCO2e],DataGHGFAO[ISO3],calc[[#This Row],[ISO3]])</f>
        <v>0</v>
      </c>
      <c r="AC186" s="62">
        <f>SUMIFS(DataGHGFAO[AFOLU_MtCO2e],DataGHGFAO[ISO3],calc[[#This Row],[ISO3]])</f>
        <v>0</v>
      </c>
    </row>
    <row r="187" spans="1:29">
      <c r="A187" t="s">
        <v>215</v>
      </c>
      <c r="B187" t="s">
        <v>216</v>
      </c>
      <c r="C187" t="str">
        <f>INDEX(SelectionMethod[],MATCH("x",SelectionMethod[Selection],0),2)</f>
        <v>FABLEBrief</v>
      </c>
      <c r="D187" t="str">
        <f>IF(calc[[#This Row],[Method]]="FABLEBrief",INDEX(Method_FABLEBrief[],MATCH("Totalkcal",Method_FABLEBrief[Criteria],0),3),IF(calc[[#This Row],[Method]]="Test",INDEX(Method_Test[],MATCH("Totalkcal",Method_Test[Criteria],0),3),""))</f>
        <v>FAO</v>
      </c>
      <c r="E187">
        <f>IF(calc[[#This Row],[Method]]="FABLEBrief",INDEX(Method_FABLEBrief[],MATCH("Totalkcal",Method_FABLEBrief[Criteria],0),2),IF(calc[[#This Row],[Method]]="Test",INDEX(Method_Test[],MATCH("Totalkcal",Method_Test[Criteria],0),2),""))</f>
        <v>3000</v>
      </c>
      <c r="F187">
        <f>IF(calc[[#This Row],[C1Source]]="FAO",SUMIFS(DataFoodConso[Total Kcal],DataFoodConso[ISO3],calc[[#This Row],[ISO3]]),"")</f>
        <v>3588</v>
      </c>
      <c r="G187" t="str">
        <f>IF(calc[[#This Row],[C1Value]]&gt;0,IF(calc[[#This Row],[C1Value]]&lt;=calc[[#This Row],[C1Threshold]],"No","Yes"),"nd")</f>
        <v>Yes</v>
      </c>
      <c r="H187" t="str">
        <f>IF(calc[[#This Row],[Method]]="FABLEBrief",INDEX(Method_FABLEBrief[],MATCH("RedMeatkcal",Method_FABLEBrief[Criteria],0),3),IF(calc[[#This Row],[Method]]="Test",INDEX(Method_Test[],MATCH("RedMeatkcal",Method_Test[Criteria],0),3),""))</f>
        <v>FAO</v>
      </c>
      <c r="I187">
        <f>IF(calc[[#This Row],[Method]]="FABLEBrief",INDEX(Method_FABLEBrief[],MATCH("RedMeatkcal",Method_FABLEBrief[Criteria],0),2),IF(calc[[#This Row],[Method]]="Test",INDEX(Method_Test[],MATCH("RedMeatkcal",Method_Test[Criteria],0),2),""))</f>
        <v>60</v>
      </c>
      <c r="J187">
        <f>IF(calc[[#This Row],[C2Source]]="FAO",SUMIFS(DataFoodConso[Red Meat],DataFoodConso[ISO3],calc[[#This Row],[ISO3]]),"")</f>
        <v>202</v>
      </c>
      <c r="K187" t="str">
        <f>IF(AND(calc[[#This Row],[C2Value]]&gt;0,calc[[#This Row],[C2Value]]&lt;=calc[[#This Row],[C2Threshold]]),"No","Yes")</f>
        <v>Yes</v>
      </c>
      <c r="L187" t="str">
        <f>IF(calc[[#This Row],[Method]]="FABLEBrief",INDEX(Method_FABLEBrief[],MATCH("LandRemovalPotential",Method_FABLEBrief[Criteria],0),3),IF(calc[[#This Row],[Method]]="Test",INDEX(Method_Test[],MATCH("LandRemovalPotential",Method_Test[Criteria],0),3),""))</f>
        <v>RoeNoAgri</v>
      </c>
      <c r="M187" s="3">
        <f>IF(calc[[#This Row],[Method]]="FABLEBrief",INDEX(Method_FABLEBrief[],MATCH("LandRemovalPotential",Method_FABLEBrief[Criteria],0),2),IF(calc[[#This Row],[Method]]="Test",INDEX(Method_Test[],MATCH("LandRemovalPotential",Method_Test[Criteria],0),2),""))</f>
        <v>0.19550000000000001</v>
      </c>
      <c r="N187" s="3">
        <f>IF(AND(calc[[#This Row],[C3Source]]="RoeNoAgri",calc[[#This Row],[C4Source]]="FAO"),SUMIFS(DataShLandRemPot[FAOSh_noagri],DataShLandRemPot[ISO3],calc[[#This Row],[ISO3]]),IF(AND(calc[[#This Row],[C3Source]]="RoeAgri",calc[[#This Row],[C4Source]]="FAO"),SUMIFS(DataShLandRemPot[FAOSh_withagri],DataShLandRemPot[ISO3],calc[[#This Row],[ISO3]]),IF(AND(calc[[#This Row],[C3Source]]="RoeNoAgri",calc[[#This Row],[C4Source]]="GHGI"),SUMIFS(DataShLandRemPot[GHGISh_noagri],DataShLandRemPot[ISO3],calc[[#This Row],[ISO3]]),IF(AND(calc[[#This Row],[C3Source]]="RoeAgri",calc[[#This Row],[C4Source]]="GHGI"),SUMIFS(DataShLandRemPot[GHGISh_wagri],DataShLandRemPot[ISO3],calc[[#This Row],[ISO3]]),""))))</f>
        <v>0.16163306473079914</v>
      </c>
      <c r="O187" t="str">
        <f>IF(calc[[#This Row],[C3Value]]&lt;&gt;0,IF(calc[[#This Row],[C3Value]]&gt;=calc[[#This Row],[C3Threshold]],"Yes","No"),"nd")</f>
        <v>No</v>
      </c>
      <c r="P187" t="str">
        <f>IF(calc[[#This Row],[Method]]="FABLEBrief",INDEX(Method_FABLEBrief[],MATCH("LULUCFnegative",Method_FABLEBrief[Criteria],0),3),IF(calc[[#This Row],[Method]]="Test",INDEX(Method_Test[],MATCH("LULUCFnegative",Method_Test[Criteria],0),3),""))</f>
        <v>FAO</v>
      </c>
      <c r="Q187" s="25">
        <f>IF(calc[[#This Row],[Method]]="FABLEBrief",INDEX(Method_FABLEBrief[],MATCH("LULUCFnegative",Method_FABLEBrief[Criteria],0),2),IF(calc[[#This Row],[Method]]="Test",INDEX(Method_Test[],MATCH("LULUCFnegative",Method_Test[Criteria],0),2),""))</f>
        <v>0</v>
      </c>
      <c r="R187" s="29">
        <f>IF(calc[[#This Row],[C4Source]]="FAO",SUMIFS(DataGHGFAO[LULUCF_MtCO2e],DataGHGFAO[ISO3],calc[[#This Row],[ISO3]]),IF(calc[[#This Row],[C4Source]]="GHGI",SUMIFS(DataGHGI[MtCO2e],DataGHGI[Sector],"Land-Use Change and Forestry",DataGHGI[ISO3],calc[[#This Row],[ISO3]]),""))</f>
        <v>-22.874913599999999</v>
      </c>
      <c r="S187" t="str">
        <f>IF(calc[[#This Row],[C4Value]]&lt;&gt;0,IF(calc[[#This Row],[C4Value]]&lt;calc[[#This Row],[C4Threshold]],"Yes","No"),"nd")</f>
        <v>Yes</v>
      </c>
      <c r="T187" t="str">
        <f>IF(calc[[#This Row],[Method]]="FABLEBrief",INDEX(Method_FABLEBrief[],MATCH("AFOLU",Method_FABLEBrief[Criteria],0),3),IF(calc[[#This Row],[Method]]="Test",INDEX(Method_Test[],MATCH("AFOLU",Method_Test[Criteria],0),3),""))</f>
        <v>FAO</v>
      </c>
      <c r="U187" s="25">
        <f>IF(calc[[#This Row],[Method]]="FABLEBrief",INDEX(Method_FABLEBrief[],MATCH("AFOLU",Method_FABLEBrief[Criteria],0),2),IF(calc[[#This Row],[Method]]="Test",INDEX(Method_Test[],MATCH("AFOLU",Method_Test[Criteria],0),2),""))</f>
        <v>0</v>
      </c>
      <c r="V187" s="25">
        <f>IF(calc[[#This Row],[C5Source]]="FAO",SUMIFS(DataGHGFAO[AFOLU_MtCO2e],DataGHGFAO[ISO3],calc[[#This Row],[ISO3]]),IF(calc[[#This Row],[C5Source]]="GHGI",SUMIFS(DataGHGI[MtCO2e],DataGHGI[Sector],"Land-Use Change and Forestry",DataGHGI[ISO3],calc[[#This Row],[ISO3]])+SUMIFS(DataGHGI[MtCO2e],DataGHGI[Sector],"Agriculture",DataGHGI[ISO3],calc[[#This Row],[ISO3]]),""))</f>
        <v>-7.3620346000000003</v>
      </c>
      <c r="W187" t="str">
        <f>IF(calc[[#This Row],[C5Value]]&lt;&gt;0,IF(calc[[#This Row],[C5Value]]&lt;calc[[#This Row],[C5Threshold]],"No","Yes"),"nd")</f>
        <v>No</v>
      </c>
      <c r="X187" s="60" t="str">
        <f>IF(AND(calc[[#This Row],[C1Outcome]]="NO",calc[[#This Row],[C2Outcome]]="NO"),IF(calc[[#This Row],[C3Outcome]]="YES","Profile5","Profile6"),IF(calc[[#This Row],[C3Outcome]]="No","Profile4",IF(calc[[#This Row],[C4Outcome]]="YES",IF(calc[[#This Row],[C5Outcome]]="YES","Profile1","Profile2"),"Profile3")))</f>
        <v>Profile4</v>
      </c>
      <c r="Y187" s="44" t="str">
        <f>IF(OR(calc[[#This Row],[C1Outcome]]="nd",calc[[#This Row],[C3Outcome]]="nd",calc[[#This Row],[C5Outcome]]="nd"),"",calc[[#This Row],[PROFILE_pre]])</f>
        <v>Profile4</v>
      </c>
      <c r="Z187" s="62">
        <f>SUMIFS(DataGHGFAO[LULUCF_MtCO2e],DataGHGFAO[ISO3],calc[[#This Row],[ISO3]])</f>
        <v>-22.874913599999999</v>
      </c>
      <c r="AA187" s="62">
        <f>SUMIFS(DataGHGFAO[Crop_MtCO2e],DataGHGFAO[ISO3],calc[[#This Row],[ISO3]])</f>
        <v>3.9482639999999982</v>
      </c>
      <c r="AB187" s="62">
        <f>SUMIFS(DataGHGFAO[Livestock_MtCO2e],DataGHGFAO[ISO3],calc[[#This Row],[ISO3]])</f>
        <v>11.564615100000001</v>
      </c>
      <c r="AC187" s="62">
        <f>SUMIFS(DataGHGFAO[AFOLU_MtCO2e],DataGHGFAO[ISO3],calc[[#This Row],[ISO3]])</f>
        <v>-7.3620346000000003</v>
      </c>
    </row>
    <row r="188" spans="1:29">
      <c r="A188" t="s">
        <v>85</v>
      </c>
      <c r="B188" t="s">
        <v>557</v>
      </c>
      <c r="C188" t="str">
        <f>INDEX(SelectionMethod[],MATCH("x",SelectionMethod[Selection],0),2)</f>
        <v>FABLEBrief</v>
      </c>
      <c r="D188" t="str">
        <f>IF(calc[[#This Row],[Method]]="FABLEBrief",INDEX(Method_FABLEBrief[],MATCH("Totalkcal",Method_FABLEBrief[Criteria],0),3),IF(calc[[#This Row],[Method]]="Test",INDEX(Method_Test[],MATCH("Totalkcal",Method_Test[Criteria],0),3),""))</f>
        <v>FAO</v>
      </c>
      <c r="E188">
        <f>IF(calc[[#This Row],[Method]]="FABLEBrief",INDEX(Method_FABLEBrief[],MATCH("Totalkcal",Method_FABLEBrief[Criteria],0),2),IF(calc[[#This Row],[Method]]="Test",INDEX(Method_Test[],MATCH("Totalkcal",Method_Test[Criteria],0),2),""))</f>
        <v>3000</v>
      </c>
      <c r="F188">
        <f>IF(calc[[#This Row],[C1Source]]="FAO",SUMIFS(DataFoodConso[Total Kcal],DataFoodConso[ISO3],calc[[#This Row],[ISO3]]),"")</f>
        <v>3363</v>
      </c>
      <c r="G188" t="str">
        <f>IF(calc[[#This Row],[C1Value]]&gt;0,IF(calc[[#This Row],[C1Value]]&lt;=calc[[#This Row],[C1Threshold]],"No","Yes"),"nd")</f>
        <v>Yes</v>
      </c>
      <c r="H188" t="str">
        <f>IF(calc[[#This Row],[Method]]="FABLEBrief",INDEX(Method_FABLEBrief[],MATCH("RedMeatkcal",Method_FABLEBrief[Criteria],0),3),IF(calc[[#This Row],[Method]]="Test",INDEX(Method_Test[],MATCH("RedMeatkcal",Method_Test[Criteria],0),3),""))</f>
        <v>FAO</v>
      </c>
      <c r="I188">
        <f>IF(calc[[#This Row],[Method]]="FABLEBrief",INDEX(Method_FABLEBrief[],MATCH("RedMeatkcal",Method_FABLEBrief[Criteria],0),2),IF(calc[[#This Row],[Method]]="Test",INDEX(Method_Test[],MATCH("RedMeatkcal",Method_Test[Criteria],0),2),""))</f>
        <v>60</v>
      </c>
      <c r="J188">
        <f>IF(calc[[#This Row],[C2Source]]="FAO",SUMIFS(DataFoodConso[Red Meat],DataFoodConso[ISO3],calc[[#This Row],[ISO3]]),"")</f>
        <v>208</v>
      </c>
      <c r="K188" t="str">
        <f>IF(AND(calc[[#This Row],[C2Value]]&gt;0,calc[[#This Row],[C2Value]]&lt;=calc[[#This Row],[C2Threshold]]),"No","Yes")</f>
        <v>Yes</v>
      </c>
      <c r="L188" t="str">
        <f>IF(calc[[#This Row],[Method]]="FABLEBrief",INDEX(Method_FABLEBrief[],MATCH("LandRemovalPotential",Method_FABLEBrief[Criteria],0),3),IF(calc[[#This Row],[Method]]="Test",INDEX(Method_Test[],MATCH("LandRemovalPotential",Method_Test[Criteria],0),3),""))</f>
        <v>RoeNoAgri</v>
      </c>
      <c r="M188" s="3">
        <f>IF(calc[[#This Row],[Method]]="FABLEBrief",INDEX(Method_FABLEBrief[],MATCH("LandRemovalPotential",Method_FABLEBrief[Criteria],0),2),IF(calc[[#This Row],[Method]]="Test",INDEX(Method_Test[],MATCH("LandRemovalPotential",Method_Test[Criteria],0),2),""))</f>
        <v>0.19550000000000001</v>
      </c>
      <c r="N188" s="3">
        <f>IF(AND(calc[[#This Row],[C3Source]]="RoeNoAgri",calc[[#This Row],[C4Source]]="FAO"),SUMIFS(DataShLandRemPot[FAOSh_noagri],DataShLandRemPot[ISO3],calc[[#This Row],[ISO3]]),IF(AND(calc[[#This Row],[C3Source]]="RoeAgri",calc[[#This Row],[C4Source]]="FAO"),SUMIFS(DataShLandRemPot[FAOSh_withagri],DataShLandRemPot[ISO3],calc[[#This Row],[ISO3]]),IF(AND(calc[[#This Row],[C3Source]]="RoeNoAgri",calc[[#This Row],[C4Source]]="GHGI"),SUMIFS(DataShLandRemPot[GHGISh_noagri],DataShLandRemPot[ISO3],calc[[#This Row],[ISO3]]),IF(AND(calc[[#This Row],[C3Source]]="RoeAgri",calc[[#This Row],[C4Source]]="GHGI"),SUMIFS(DataShLandRemPot[GHGISh_wagri],DataShLandRemPot[ISO3],calc[[#This Row],[ISO3]]),""))))</f>
        <v>0.1963220669363237</v>
      </c>
      <c r="O188" t="str">
        <f>IF(calc[[#This Row],[C3Value]]&lt;&gt;0,IF(calc[[#This Row],[C3Value]]&gt;=calc[[#This Row],[C3Threshold]],"Yes","No"),"nd")</f>
        <v>Yes</v>
      </c>
      <c r="P188" t="str">
        <f>IF(calc[[#This Row],[Method]]="FABLEBrief",INDEX(Method_FABLEBrief[],MATCH("LULUCFnegative",Method_FABLEBrief[Criteria],0),3),IF(calc[[#This Row],[Method]]="Test",INDEX(Method_Test[],MATCH("LULUCFnegative",Method_Test[Criteria],0),3),""))</f>
        <v>FAO</v>
      </c>
      <c r="Q188" s="25">
        <f>IF(calc[[#This Row],[Method]]="FABLEBrief",INDEX(Method_FABLEBrief[],MATCH("LULUCFnegative",Method_FABLEBrief[Criteria],0),2),IF(calc[[#This Row],[Method]]="Test",INDEX(Method_Test[],MATCH("LULUCFnegative",Method_Test[Criteria],0),2),""))</f>
        <v>0</v>
      </c>
      <c r="R188" s="29">
        <f>IF(calc[[#This Row],[C4Source]]="FAO",SUMIFS(DataGHGFAO[LULUCF_MtCO2e],DataGHGFAO[ISO3],calc[[#This Row],[ISO3]]),IF(calc[[#This Row],[C4Source]]="GHGI",SUMIFS(DataGHGI[MtCO2e],DataGHGI[Sector],"Land-Use Change and Forestry",DataGHGI[ISO3],calc[[#This Row],[ISO3]]),""))</f>
        <v>-552.01308319999998</v>
      </c>
      <c r="S188" t="str">
        <f>IF(calc[[#This Row],[C4Value]]&lt;&gt;0,IF(calc[[#This Row],[C4Value]]&lt;calc[[#This Row],[C4Threshold]],"Yes","No"),"nd")</f>
        <v>Yes</v>
      </c>
      <c r="T188" t="str">
        <f>IF(calc[[#This Row],[Method]]="FABLEBrief",INDEX(Method_FABLEBrief[],MATCH("AFOLU",Method_FABLEBrief[Criteria],0),3),IF(calc[[#This Row],[Method]]="Test",INDEX(Method_Test[],MATCH("AFOLU",Method_Test[Criteria],0),3),""))</f>
        <v>FAO</v>
      </c>
      <c r="U188" s="25">
        <f>IF(calc[[#This Row],[Method]]="FABLEBrief",INDEX(Method_FABLEBrief[],MATCH("AFOLU",Method_FABLEBrief[Criteria],0),2),IF(calc[[#This Row],[Method]]="Test",INDEX(Method_Test[],MATCH("AFOLU",Method_Test[Criteria],0),2),""))</f>
        <v>0</v>
      </c>
      <c r="V188" s="25">
        <f>IF(calc[[#This Row],[C5Source]]="FAO",SUMIFS(DataGHGFAO[AFOLU_MtCO2e],DataGHGFAO[ISO3],calc[[#This Row],[ISO3]]),IF(calc[[#This Row],[C5Source]]="GHGI",SUMIFS(DataGHGI[MtCO2e],DataGHGI[Sector],"Land-Use Change and Forestry",DataGHGI[ISO3],calc[[#This Row],[ISO3]])+SUMIFS(DataGHGI[MtCO2e],DataGHGI[Sector],"Agriculture",DataGHGI[ISO3],calc[[#This Row],[ISO3]]),""))</f>
        <v>-454.88128220000004</v>
      </c>
      <c r="W188" t="str">
        <f>IF(calc[[#This Row],[C5Value]]&lt;&gt;0,IF(calc[[#This Row],[C5Value]]&lt;calc[[#This Row],[C5Threshold]],"No","Yes"),"nd")</f>
        <v>No</v>
      </c>
      <c r="X188" s="60" t="str">
        <f>IF(AND(calc[[#This Row],[C1Outcome]]="NO",calc[[#This Row],[C2Outcome]]="NO"),IF(calc[[#This Row],[C3Outcome]]="YES","Profile5","Profile6"),IF(calc[[#This Row],[C3Outcome]]="No","Profile4",IF(calc[[#This Row],[C4Outcome]]="YES",IF(calc[[#This Row],[C5Outcome]]="YES","Profile1","Profile2"),"Profile3")))</f>
        <v>Profile2</v>
      </c>
      <c r="Y188" s="44" t="str">
        <f>IF(OR(calc[[#This Row],[C1Outcome]]="nd",calc[[#This Row],[C3Outcome]]="nd",calc[[#This Row],[C5Outcome]]="nd"),"",calc[[#This Row],[PROFILE_pre]])</f>
        <v>Profile2</v>
      </c>
      <c r="Z188" s="62">
        <f>SUMIFS(DataGHGFAO[LULUCF_MtCO2e],DataGHGFAO[ISO3],calc[[#This Row],[ISO3]])</f>
        <v>-552.01308319999998</v>
      </c>
      <c r="AA188" s="62">
        <f>SUMIFS(DataGHGFAO[Crop_MtCO2e],DataGHGFAO[ISO3],calc[[#This Row],[ISO3]])</f>
        <v>30.317018300000015</v>
      </c>
      <c r="AB188" s="62">
        <f>SUMIFS(DataGHGFAO[Livestock_MtCO2e],DataGHGFAO[ISO3],calc[[#This Row],[ISO3]])</f>
        <v>66.814782699999995</v>
      </c>
      <c r="AC188" s="62">
        <f>SUMIFS(DataGHGFAO[AFOLU_MtCO2e],DataGHGFAO[ISO3],calc[[#This Row],[ISO3]])</f>
        <v>-454.88128220000004</v>
      </c>
    </row>
    <row r="189" spans="1:29">
      <c r="A189" t="s">
        <v>321</v>
      </c>
      <c r="B189" t="s">
        <v>322</v>
      </c>
      <c r="C189" t="str">
        <f>INDEX(SelectionMethod[],MATCH("x",SelectionMethod[Selection],0),2)</f>
        <v>FABLEBrief</v>
      </c>
      <c r="D189" t="str">
        <f>IF(calc[[#This Row],[Method]]="FABLEBrief",INDEX(Method_FABLEBrief[],MATCH("Totalkcal",Method_FABLEBrief[Criteria],0),3),IF(calc[[#This Row],[Method]]="Test",INDEX(Method_Test[],MATCH("Totalkcal",Method_Test[Criteria],0),3),""))</f>
        <v>FAO</v>
      </c>
      <c r="E189">
        <f>IF(calc[[#This Row],[Method]]="FABLEBrief",INDEX(Method_FABLEBrief[],MATCH("Totalkcal",Method_FABLEBrief[Criteria],0),2),IF(calc[[#This Row],[Method]]="Test",INDEX(Method_Test[],MATCH("Totalkcal",Method_Test[Criteria],0),2),""))</f>
        <v>3000</v>
      </c>
      <c r="F189">
        <f>IF(calc[[#This Row],[C1Source]]="FAO",SUMIFS(DataFoodConso[Total Kcal],DataFoodConso[ISO3],calc[[#This Row],[ISO3]]),"")</f>
        <v>2214</v>
      </c>
      <c r="G189" t="str">
        <f>IF(calc[[#This Row],[C1Value]]&gt;0,IF(calc[[#This Row],[C1Value]]&lt;=calc[[#This Row],[C1Threshold]],"No","Yes"),"nd")</f>
        <v>No</v>
      </c>
      <c r="H189" t="str">
        <f>IF(calc[[#This Row],[Method]]="FABLEBrief",INDEX(Method_FABLEBrief[],MATCH("RedMeatkcal",Method_FABLEBrief[Criteria],0),3),IF(calc[[#This Row],[Method]]="Test",INDEX(Method_Test[],MATCH("RedMeatkcal",Method_Test[Criteria],0),3),""))</f>
        <v>FAO</v>
      </c>
      <c r="I189">
        <f>IF(calc[[#This Row],[Method]]="FABLEBrief",INDEX(Method_FABLEBrief[],MATCH("RedMeatkcal",Method_FABLEBrief[Criteria],0),2),IF(calc[[#This Row],[Method]]="Test",INDEX(Method_Test[],MATCH("RedMeatkcal",Method_Test[Criteria],0),2),""))</f>
        <v>60</v>
      </c>
      <c r="J189">
        <f>IF(calc[[#This Row],[C2Source]]="FAO",SUMIFS(DataFoodConso[Red Meat],DataFoodConso[ISO3],calc[[#This Row],[ISO3]]),"")</f>
        <v>30</v>
      </c>
      <c r="K189" t="str">
        <f>IF(AND(calc[[#This Row],[C2Value]]&gt;0,calc[[#This Row],[C2Value]]&lt;=calc[[#This Row],[C2Threshold]]),"No","Yes")</f>
        <v>No</v>
      </c>
      <c r="L189" t="str">
        <f>IF(calc[[#This Row],[Method]]="FABLEBrief",INDEX(Method_FABLEBrief[],MATCH("LandRemovalPotential",Method_FABLEBrief[Criteria],0),3),IF(calc[[#This Row],[Method]]="Test",INDEX(Method_Test[],MATCH("LandRemovalPotential",Method_Test[Criteria],0),3),""))</f>
        <v>RoeNoAgri</v>
      </c>
      <c r="M189" s="3">
        <f>IF(calc[[#This Row],[Method]]="FABLEBrief",INDEX(Method_FABLEBrief[],MATCH("LandRemovalPotential",Method_FABLEBrief[Criteria],0),2),IF(calc[[#This Row],[Method]]="Test",INDEX(Method_Test[],MATCH("LandRemovalPotential",Method_Test[Criteria],0),2),""))</f>
        <v>0.19550000000000001</v>
      </c>
      <c r="N189" s="3">
        <f>IF(AND(calc[[#This Row],[C3Source]]="RoeNoAgri",calc[[#This Row],[C4Source]]="FAO"),SUMIFS(DataShLandRemPot[FAOSh_noagri],DataShLandRemPot[ISO3],calc[[#This Row],[ISO3]]),IF(AND(calc[[#This Row],[C3Source]]="RoeAgri",calc[[#This Row],[C4Source]]="FAO"),SUMIFS(DataShLandRemPot[FAOSh_withagri],DataShLandRemPot[ISO3],calc[[#This Row],[ISO3]]),IF(AND(calc[[#This Row],[C3Source]]="RoeNoAgri",calc[[#This Row],[C4Source]]="GHGI"),SUMIFS(DataShLandRemPot[GHGISh_noagri],DataShLandRemPot[ISO3],calc[[#This Row],[ISO3]]),IF(AND(calc[[#This Row],[C3Source]]="RoeAgri",calc[[#This Row],[C4Source]]="GHGI"),SUMIFS(DataShLandRemPot[GHGISh_wagri],DataShLandRemPot[ISO3],calc[[#This Row],[ISO3]]),""))))</f>
        <v>2.3871524976882474</v>
      </c>
      <c r="O189" t="str">
        <f>IF(calc[[#This Row],[C3Value]]&lt;&gt;0,IF(calc[[#This Row],[C3Value]]&gt;=calc[[#This Row],[C3Threshold]],"Yes","No"),"nd")</f>
        <v>Yes</v>
      </c>
      <c r="P189" t="str">
        <f>IF(calc[[#This Row],[Method]]="FABLEBrief",INDEX(Method_FABLEBrief[],MATCH("LULUCFnegative",Method_FABLEBrief[Criteria],0),3),IF(calc[[#This Row],[Method]]="Test",INDEX(Method_Test[],MATCH("LULUCFnegative",Method_Test[Criteria],0),3),""))</f>
        <v>FAO</v>
      </c>
      <c r="Q189" s="25">
        <f>IF(calc[[#This Row],[Method]]="FABLEBrief",INDEX(Method_FABLEBrief[],MATCH("LULUCFnegative",Method_FABLEBrief[Criteria],0),2),IF(calc[[#This Row],[Method]]="Test",INDEX(Method_Test[],MATCH("LULUCFnegative",Method_Test[Criteria],0),2),""))</f>
        <v>0</v>
      </c>
      <c r="R189" s="29">
        <f>IF(calc[[#This Row],[C4Source]]="FAO",SUMIFS(DataGHGFAO[LULUCF_MtCO2e],DataGHGFAO[ISO3],calc[[#This Row],[ISO3]]),IF(calc[[#This Row],[C4Source]]="GHGI",SUMIFS(DataGHGI[MtCO2e],DataGHGI[Sector],"Land-Use Change and Forestry",DataGHGI[ISO3],calc[[#This Row],[ISO3]]),""))</f>
        <v>1.6546015000000001</v>
      </c>
      <c r="S189" t="str">
        <f>IF(calc[[#This Row],[C4Value]]&lt;&gt;0,IF(calc[[#This Row],[C4Value]]&lt;calc[[#This Row],[C4Threshold]],"Yes","No"),"nd")</f>
        <v>No</v>
      </c>
      <c r="T189" t="str">
        <f>IF(calc[[#This Row],[Method]]="FABLEBrief",INDEX(Method_FABLEBrief[],MATCH("AFOLU",Method_FABLEBrief[Criteria],0),3),IF(calc[[#This Row],[Method]]="Test",INDEX(Method_Test[],MATCH("AFOLU",Method_Test[Criteria],0),3),""))</f>
        <v>FAO</v>
      </c>
      <c r="U189" s="25">
        <f>IF(calc[[#This Row],[Method]]="FABLEBrief",INDEX(Method_FABLEBrief[],MATCH("AFOLU",Method_FABLEBrief[Criteria],0),2),IF(calc[[#This Row],[Method]]="Test",INDEX(Method_Test[],MATCH("AFOLU",Method_Test[Criteria],0),2),""))</f>
        <v>0</v>
      </c>
      <c r="V189" s="25">
        <f>IF(calc[[#This Row],[C5Source]]="FAO",SUMIFS(DataGHGFAO[AFOLU_MtCO2e],DataGHGFAO[ISO3],calc[[#This Row],[ISO3]]),IF(calc[[#This Row],[C5Source]]="GHGI",SUMIFS(DataGHGI[MtCO2e],DataGHGI[Sector],"Land-Use Change and Forestry",DataGHGI[ISO3],calc[[#This Row],[ISO3]])+SUMIFS(DataGHGI[MtCO2e],DataGHGI[Sector],"Agriculture",DataGHGI[ISO3],calc[[#This Row],[ISO3]]),""))</f>
        <v>5.1331737999999998</v>
      </c>
      <c r="W189" t="str">
        <f>IF(calc[[#This Row],[C5Value]]&lt;&gt;0,IF(calc[[#This Row],[C5Value]]&lt;calc[[#This Row],[C5Threshold]],"No","Yes"),"nd")</f>
        <v>Yes</v>
      </c>
      <c r="X189" s="60" t="str">
        <f>IF(AND(calc[[#This Row],[C1Outcome]]="NO",calc[[#This Row],[C2Outcome]]="NO"),IF(calc[[#This Row],[C3Outcome]]="YES","Profile5","Profile6"),IF(calc[[#This Row],[C3Outcome]]="No","Profile4",IF(calc[[#This Row],[C4Outcome]]="YES",IF(calc[[#This Row],[C5Outcome]]="YES","Profile1","Profile2"),"Profile3")))</f>
        <v>Profile5</v>
      </c>
      <c r="Y189" s="44" t="str">
        <f>IF(OR(calc[[#This Row],[C1Outcome]]="nd",calc[[#This Row],[C3Outcome]]="nd",calc[[#This Row],[C5Outcome]]="nd"),"",calc[[#This Row],[PROFILE_pre]])</f>
        <v>Profile5</v>
      </c>
      <c r="Z189" s="62">
        <f>SUMIFS(DataGHGFAO[LULUCF_MtCO2e],DataGHGFAO[ISO3],calc[[#This Row],[ISO3]])</f>
        <v>1.6546015000000001</v>
      </c>
      <c r="AA189" s="62">
        <f>SUMIFS(DataGHGFAO[Crop_MtCO2e],DataGHGFAO[ISO3],calc[[#This Row],[ISO3]])</f>
        <v>0.46461079999999955</v>
      </c>
      <c r="AB189" s="62">
        <f>SUMIFS(DataGHGFAO[Livestock_MtCO2e],DataGHGFAO[ISO3],calc[[#This Row],[ISO3]])</f>
        <v>3.0139615000000002</v>
      </c>
      <c r="AC189" s="62">
        <f>SUMIFS(DataGHGFAO[AFOLU_MtCO2e],DataGHGFAO[ISO3],calc[[#This Row],[ISO3]])</f>
        <v>5.1331737999999998</v>
      </c>
    </row>
    <row r="190" spans="1:29">
      <c r="A190" t="s">
        <v>470</v>
      </c>
      <c r="B190" t="s">
        <v>558</v>
      </c>
      <c r="C190" t="str">
        <f>INDEX(SelectionMethod[],MATCH("x",SelectionMethod[Selection],0),2)</f>
        <v>FABLEBrief</v>
      </c>
      <c r="D190" t="str">
        <f>IF(calc[[#This Row],[Method]]="FABLEBrief",INDEX(Method_FABLEBrief[],MATCH("Totalkcal",Method_FABLEBrief[Criteria],0),3),IF(calc[[#This Row],[Method]]="Test",INDEX(Method_Test[],MATCH("Totalkcal",Method_Test[Criteria],0),3),""))</f>
        <v>FAO</v>
      </c>
      <c r="E190">
        <f>IF(calc[[#This Row],[Method]]="FABLEBrief",INDEX(Method_FABLEBrief[],MATCH("Totalkcal",Method_FABLEBrief[Criteria],0),2),IF(calc[[#This Row],[Method]]="Test",INDEX(Method_Test[],MATCH("Totalkcal",Method_Test[Criteria],0),2),""))</f>
        <v>3000</v>
      </c>
      <c r="F190">
        <f>IF(calc[[#This Row],[C1Source]]="FAO",SUMIFS(DataFoodConso[Total Kcal],DataFoodConso[ISO3],calc[[#This Row],[ISO3]]),"")</f>
        <v>0</v>
      </c>
      <c r="G190" t="str">
        <f>IF(calc[[#This Row],[C1Value]]&gt;0,IF(calc[[#This Row],[C1Value]]&lt;=calc[[#This Row],[C1Threshold]],"No","Yes"),"nd")</f>
        <v>nd</v>
      </c>
      <c r="H190" t="str">
        <f>IF(calc[[#This Row],[Method]]="FABLEBrief",INDEX(Method_FABLEBrief[],MATCH("RedMeatkcal",Method_FABLEBrief[Criteria],0),3),IF(calc[[#This Row],[Method]]="Test",INDEX(Method_Test[],MATCH("RedMeatkcal",Method_Test[Criteria],0),3),""))</f>
        <v>FAO</v>
      </c>
      <c r="I190">
        <f>IF(calc[[#This Row],[Method]]="FABLEBrief",INDEX(Method_FABLEBrief[],MATCH("RedMeatkcal",Method_FABLEBrief[Criteria],0),2),IF(calc[[#This Row],[Method]]="Test",INDEX(Method_Test[],MATCH("RedMeatkcal",Method_Test[Criteria],0),2),""))</f>
        <v>60</v>
      </c>
      <c r="J190">
        <f>IF(calc[[#This Row],[C2Source]]="FAO",SUMIFS(DataFoodConso[Red Meat],DataFoodConso[ISO3],calc[[#This Row],[ISO3]]),"")</f>
        <v>0</v>
      </c>
      <c r="K190" t="str">
        <f>IF(AND(calc[[#This Row],[C2Value]]&gt;0,calc[[#This Row],[C2Value]]&lt;=calc[[#This Row],[C2Threshold]]),"No","Yes")</f>
        <v>Yes</v>
      </c>
      <c r="L190" t="str">
        <f>IF(calc[[#This Row],[Method]]="FABLEBrief",INDEX(Method_FABLEBrief[],MATCH("LandRemovalPotential",Method_FABLEBrief[Criteria],0),3),IF(calc[[#This Row],[Method]]="Test",INDEX(Method_Test[],MATCH("LandRemovalPotential",Method_Test[Criteria],0),3),""))</f>
        <v>RoeNoAgri</v>
      </c>
      <c r="M190" s="3">
        <f>IF(calc[[#This Row],[Method]]="FABLEBrief",INDEX(Method_FABLEBrief[],MATCH("LandRemovalPotential",Method_FABLEBrief[Criteria],0),2),IF(calc[[#This Row],[Method]]="Test",INDEX(Method_Test[],MATCH("LandRemovalPotential",Method_Test[Criteria],0),2),""))</f>
        <v>0.19550000000000001</v>
      </c>
      <c r="N190" s="3">
        <f>IF(AND(calc[[#This Row],[C3Source]]="RoeNoAgri",calc[[#This Row],[C4Source]]="FAO"),SUMIFS(DataShLandRemPot[FAOSh_noagri],DataShLandRemPot[ISO3],calc[[#This Row],[ISO3]]),IF(AND(calc[[#This Row],[C3Source]]="RoeAgri",calc[[#This Row],[C4Source]]="FAO"),SUMIFS(DataShLandRemPot[FAOSh_withagri],DataShLandRemPot[ISO3],calc[[#This Row],[ISO3]]),IF(AND(calc[[#This Row],[C3Source]]="RoeNoAgri",calc[[#This Row],[C4Source]]="GHGI"),SUMIFS(DataShLandRemPot[GHGISh_noagri],DataShLandRemPot[ISO3],calc[[#This Row],[ISO3]]),IF(AND(calc[[#This Row],[C3Source]]="RoeAgri",calc[[#This Row],[C4Source]]="GHGI"),SUMIFS(DataShLandRemPot[GHGISh_wagri],DataShLandRemPot[ISO3],calc[[#This Row],[ISO3]]),""))))</f>
        <v>0</v>
      </c>
      <c r="O190" t="str">
        <f>IF(calc[[#This Row],[C3Value]]&lt;&gt;0,IF(calc[[#This Row],[C3Value]]&gt;=calc[[#This Row],[C3Threshold]],"Yes","No"),"nd")</f>
        <v>nd</v>
      </c>
      <c r="P190" t="str">
        <f>IF(calc[[#This Row],[Method]]="FABLEBrief",INDEX(Method_FABLEBrief[],MATCH("LULUCFnegative",Method_FABLEBrief[Criteria],0),3),IF(calc[[#This Row],[Method]]="Test",INDEX(Method_Test[],MATCH("LULUCFnegative",Method_Test[Criteria],0),3),""))</f>
        <v>FAO</v>
      </c>
      <c r="Q190" s="25">
        <f>IF(calc[[#This Row],[Method]]="FABLEBrief",INDEX(Method_FABLEBrief[],MATCH("LULUCFnegative",Method_FABLEBrief[Criteria],0),2),IF(calc[[#This Row],[Method]]="Test",INDEX(Method_Test[],MATCH("LULUCFnegative",Method_Test[Criteria],0),2),""))</f>
        <v>0</v>
      </c>
      <c r="R190" s="29">
        <f>IF(calc[[#This Row],[C4Source]]="FAO",SUMIFS(DataGHGFAO[LULUCF_MtCO2e],DataGHGFAO[ISO3],calc[[#This Row],[ISO3]]),IF(calc[[#This Row],[C4Source]]="GHGI",SUMIFS(DataGHGI[MtCO2e],DataGHGI[Sector],"Land-Use Change and Forestry",DataGHGI[ISO3],calc[[#This Row],[ISO3]]),""))</f>
        <v>0</v>
      </c>
      <c r="S190" t="str">
        <f>IF(calc[[#This Row],[C4Value]]&lt;&gt;0,IF(calc[[#This Row],[C4Value]]&lt;calc[[#This Row],[C4Threshold]],"Yes","No"),"nd")</f>
        <v>nd</v>
      </c>
      <c r="T190" t="str">
        <f>IF(calc[[#This Row],[Method]]="FABLEBrief",INDEX(Method_FABLEBrief[],MATCH("AFOLU",Method_FABLEBrief[Criteria],0),3),IF(calc[[#This Row],[Method]]="Test",INDEX(Method_Test[],MATCH("AFOLU",Method_Test[Criteria],0),3),""))</f>
        <v>FAO</v>
      </c>
      <c r="U190" s="25">
        <f>IF(calc[[#This Row],[Method]]="FABLEBrief",INDEX(Method_FABLEBrief[],MATCH("AFOLU",Method_FABLEBrief[Criteria],0),2),IF(calc[[#This Row],[Method]]="Test",INDEX(Method_Test[],MATCH("AFOLU",Method_Test[Criteria],0),2),""))</f>
        <v>0</v>
      </c>
      <c r="V190" s="25">
        <f>IF(calc[[#This Row],[C5Source]]="FAO",SUMIFS(DataGHGFAO[AFOLU_MtCO2e],DataGHGFAO[ISO3],calc[[#This Row],[ISO3]]),IF(calc[[#This Row],[C5Source]]="GHGI",SUMIFS(DataGHGI[MtCO2e],DataGHGI[Sector],"Land-Use Change and Forestry",DataGHGI[ISO3],calc[[#This Row],[ISO3]])+SUMIFS(DataGHGI[MtCO2e],DataGHGI[Sector],"Agriculture",DataGHGI[ISO3],calc[[#This Row],[ISO3]]),""))</f>
        <v>0</v>
      </c>
      <c r="W190" t="str">
        <f>IF(calc[[#This Row],[C5Value]]&lt;&gt;0,IF(calc[[#This Row],[C5Value]]&lt;calc[[#This Row],[C5Threshold]],"No","Yes"),"nd")</f>
        <v>nd</v>
      </c>
      <c r="X190" s="60" t="str">
        <f>IF(AND(calc[[#This Row],[C1Outcome]]="NO",calc[[#This Row],[C2Outcome]]="NO"),IF(calc[[#This Row],[C3Outcome]]="YES","Profile5","Profile6"),IF(calc[[#This Row],[C3Outcome]]="No","Profile4",IF(calc[[#This Row],[C4Outcome]]="YES",IF(calc[[#This Row],[C5Outcome]]="YES","Profile1","Profile2"),"Profile3")))</f>
        <v>Profile3</v>
      </c>
      <c r="Y190" s="44" t="str">
        <f>IF(OR(calc[[#This Row],[C1Outcome]]="nd",calc[[#This Row],[C3Outcome]]="nd",calc[[#This Row],[C5Outcome]]="nd"),"",calc[[#This Row],[PROFILE_pre]])</f>
        <v/>
      </c>
      <c r="Z190" s="62">
        <f>SUMIFS(DataGHGFAO[LULUCF_MtCO2e],DataGHGFAO[ISO3],calc[[#This Row],[ISO3]])</f>
        <v>0</v>
      </c>
      <c r="AA190" s="62">
        <f>SUMIFS(DataGHGFAO[Crop_MtCO2e],DataGHGFAO[ISO3],calc[[#This Row],[ISO3]])</f>
        <v>0</v>
      </c>
      <c r="AB190" s="62">
        <f>SUMIFS(DataGHGFAO[Livestock_MtCO2e],DataGHGFAO[ISO3],calc[[#This Row],[ISO3]])</f>
        <v>0</v>
      </c>
      <c r="AC190" s="62">
        <f>SUMIFS(DataGHGFAO[AFOLU_MtCO2e],DataGHGFAO[ISO3],calc[[#This Row],[ISO3]])</f>
        <v>0</v>
      </c>
    </row>
    <row r="191" spans="1:29">
      <c r="A191" t="s">
        <v>559</v>
      </c>
      <c r="B191" t="s">
        <v>560</v>
      </c>
      <c r="C191" t="str">
        <f>INDEX(SelectionMethod[],MATCH("x",SelectionMethod[Selection],0),2)</f>
        <v>FABLEBrief</v>
      </c>
      <c r="D191" t="str">
        <f>IF(calc[[#This Row],[Method]]="FABLEBrief",INDEX(Method_FABLEBrief[],MATCH("Totalkcal",Method_FABLEBrief[Criteria],0),3),IF(calc[[#This Row],[Method]]="Test",INDEX(Method_Test[],MATCH("Totalkcal",Method_Test[Criteria],0),3),""))</f>
        <v>FAO</v>
      </c>
      <c r="E191">
        <f>IF(calc[[#This Row],[Method]]="FABLEBrief",INDEX(Method_FABLEBrief[],MATCH("Totalkcal",Method_FABLEBrief[Criteria],0),2),IF(calc[[#This Row],[Method]]="Test",INDEX(Method_Test[],MATCH("Totalkcal",Method_Test[Criteria],0),2),""))</f>
        <v>3000</v>
      </c>
      <c r="F191">
        <f>IF(calc[[#This Row],[C1Source]]="FAO",SUMIFS(DataFoodConso[Total Kcal],DataFoodConso[ISO3],calc[[#This Row],[ISO3]]),"")</f>
        <v>0</v>
      </c>
      <c r="G191" t="str">
        <f>IF(calc[[#This Row],[C1Value]]&gt;0,IF(calc[[#This Row],[C1Value]]&lt;=calc[[#This Row],[C1Threshold]],"No","Yes"),"nd")</f>
        <v>nd</v>
      </c>
      <c r="H191" t="str">
        <f>IF(calc[[#This Row],[Method]]="FABLEBrief",INDEX(Method_FABLEBrief[],MATCH("RedMeatkcal",Method_FABLEBrief[Criteria],0),3),IF(calc[[#This Row],[Method]]="Test",INDEX(Method_Test[],MATCH("RedMeatkcal",Method_Test[Criteria],0),3),""))</f>
        <v>FAO</v>
      </c>
      <c r="I191">
        <f>IF(calc[[#This Row],[Method]]="FABLEBrief",INDEX(Method_FABLEBrief[],MATCH("RedMeatkcal",Method_FABLEBrief[Criteria],0),2),IF(calc[[#This Row],[Method]]="Test",INDEX(Method_Test[],MATCH("RedMeatkcal",Method_Test[Criteria],0),2),""))</f>
        <v>60</v>
      </c>
      <c r="J191">
        <f>IF(calc[[#This Row],[C2Source]]="FAO",SUMIFS(DataFoodConso[Red Meat],DataFoodConso[ISO3],calc[[#This Row],[ISO3]]),"")</f>
        <v>0</v>
      </c>
      <c r="K191" t="str">
        <f>IF(AND(calc[[#This Row],[C2Value]]&gt;0,calc[[#This Row],[C2Value]]&lt;=calc[[#This Row],[C2Threshold]]),"No","Yes")</f>
        <v>Yes</v>
      </c>
      <c r="L191" t="str">
        <f>IF(calc[[#This Row],[Method]]="FABLEBrief",INDEX(Method_FABLEBrief[],MATCH("LandRemovalPotential",Method_FABLEBrief[Criteria],0),3),IF(calc[[#This Row],[Method]]="Test",INDEX(Method_Test[],MATCH("LandRemovalPotential",Method_Test[Criteria],0),3),""))</f>
        <v>RoeNoAgri</v>
      </c>
      <c r="M191" s="3">
        <f>IF(calc[[#This Row],[Method]]="FABLEBrief",INDEX(Method_FABLEBrief[],MATCH("LandRemovalPotential",Method_FABLEBrief[Criteria],0),2),IF(calc[[#This Row],[Method]]="Test",INDEX(Method_Test[],MATCH("LandRemovalPotential",Method_Test[Criteria],0),2),""))</f>
        <v>0.19550000000000001</v>
      </c>
      <c r="N191" s="3">
        <f>IF(AND(calc[[#This Row],[C3Source]]="RoeNoAgri",calc[[#This Row],[C4Source]]="FAO"),SUMIFS(DataShLandRemPot[FAOSh_noagri],DataShLandRemPot[ISO3],calc[[#This Row],[ISO3]]),IF(AND(calc[[#This Row],[C3Source]]="RoeAgri",calc[[#This Row],[C4Source]]="FAO"),SUMIFS(DataShLandRemPot[FAOSh_withagri],DataShLandRemPot[ISO3],calc[[#This Row],[ISO3]]),IF(AND(calc[[#This Row],[C3Source]]="RoeNoAgri",calc[[#This Row],[C4Source]]="GHGI"),SUMIFS(DataShLandRemPot[GHGISh_noagri],DataShLandRemPot[ISO3],calc[[#This Row],[ISO3]]),IF(AND(calc[[#This Row],[C3Source]]="RoeAgri",calc[[#This Row],[C4Source]]="GHGI"),SUMIFS(DataShLandRemPot[GHGISh_wagri],DataShLandRemPot[ISO3],calc[[#This Row],[ISO3]]),""))))</f>
        <v>0</v>
      </c>
      <c r="O191" t="str">
        <f>IF(calc[[#This Row],[C3Value]]&lt;&gt;0,IF(calc[[#This Row],[C3Value]]&gt;=calc[[#This Row],[C3Threshold]],"Yes","No"),"nd")</f>
        <v>nd</v>
      </c>
      <c r="P191" t="str">
        <f>IF(calc[[#This Row],[Method]]="FABLEBrief",INDEX(Method_FABLEBrief[],MATCH("LULUCFnegative",Method_FABLEBrief[Criteria],0),3),IF(calc[[#This Row],[Method]]="Test",INDEX(Method_Test[],MATCH("LULUCFnegative",Method_Test[Criteria],0),3),""))</f>
        <v>FAO</v>
      </c>
      <c r="Q191" s="25">
        <f>IF(calc[[#This Row],[Method]]="FABLEBrief",INDEX(Method_FABLEBrief[],MATCH("LULUCFnegative",Method_FABLEBrief[Criteria],0),2),IF(calc[[#This Row],[Method]]="Test",INDEX(Method_Test[],MATCH("LULUCFnegative",Method_Test[Criteria],0),2),""))</f>
        <v>0</v>
      </c>
      <c r="R191" s="29">
        <f>IF(calc[[#This Row],[C4Source]]="FAO",SUMIFS(DataGHGFAO[LULUCF_MtCO2e],DataGHGFAO[ISO3],calc[[#This Row],[ISO3]]),IF(calc[[#This Row],[C4Source]]="GHGI",SUMIFS(DataGHGI[MtCO2e],DataGHGI[Sector],"Land-Use Change and Forestry",DataGHGI[ISO3],calc[[#This Row],[ISO3]]),""))</f>
        <v>0</v>
      </c>
      <c r="S191" t="str">
        <f>IF(calc[[#This Row],[C4Value]]&lt;&gt;0,IF(calc[[#This Row],[C4Value]]&lt;calc[[#This Row],[C4Threshold]],"Yes","No"),"nd")</f>
        <v>nd</v>
      </c>
      <c r="T191" t="str">
        <f>IF(calc[[#This Row],[Method]]="FABLEBrief",INDEX(Method_FABLEBrief[],MATCH("AFOLU",Method_FABLEBrief[Criteria],0),3),IF(calc[[#This Row],[Method]]="Test",INDEX(Method_Test[],MATCH("AFOLU",Method_Test[Criteria],0),3),""))</f>
        <v>FAO</v>
      </c>
      <c r="U191" s="25">
        <f>IF(calc[[#This Row],[Method]]="FABLEBrief",INDEX(Method_FABLEBrief[],MATCH("AFOLU",Method_FABLEBrief[Criteria],0),2),IF(calc[[#This Row],[Method]]="Test",INDEX(Method_Test[],MATCH("AFOLU",Method_Test[Criteria],0),2),""))</f>
        <v>0</v>
      </c>
      <c r="V191" s="25">
        <f>IF(calc[[#This Row],[C5Source]]="FAO",SUMIFS(DataGHGFAO[AFOLU_MtCO2e],DataGHGFAO[ISO3],calc[[#This Row],[ISO3]]),IF(calc[[#This Row],[C5Source]]="GHGI",SUMIFS(DataGHGI[MtCO2e],DataGHGI[Sector],"Land-Use Change and Forestry",DataGHGI[ISO3],calc[[#This Row],[ISO3]])+SUMIFS(DataGHGI[MtCO2e],DataGHGI[Sector],"Agriculture",DataGHGI[ISO3],calc[[#This Row],[ISO3]]),""))</f>
        <v>0</v>
      </c>
      <c r="W191" t="str">
        <f>IF(calc[[#This Row],[C5Value]]&lt;&gt;0,IF(calc[[#This Row],[C5Value]]&lt;calc[[#This Row],[C5Threshold]],"No","Yes"),"nd")</f>
        <v>nd</v>
      </c>
      <c r="X191" s="60" t="str">
        <f>IF(AND(calc[[#This Row],[C1Outcome]]="NO",calc[[#This Row],[C2Outcome]]="NO"),IF(calc[[#This Row],[C3Outcome]]="YES","Profile5","Profile6"),IF(calc[[#This Row],[C3Outcome]]="No","Profile4",IF(calc[[#This Row],[C4Outcome]]="YES",IF(calc[[#This Row],[C5Outcome]]="YES","Profile1","Profile2"),"Profile3")))</f>
        <v>Profile3</v>
      </c>
      <c r="Y191" s="44" t="str">
        <f>IF(OR(calc[[#This Row],[C1Outcome]]="nd",calc[[#This Row],[C3Outcome]]="nd",calc[[#This Row],[C5Outcome]]="nd"),"",calc[[#This Row],[PROFILE_pre]])</f>
        <v/>
      </c>
      <c r="Z191" s="62">
        <f>SUMIFS(DataGHGFAO[LULUCF_MtCO2e],DataGHGFAO[ISO3],calc[[#This Row],[ISO3]])</f>
        <v>0</v>
      </c>
      <c r="AA191" s="62">
        <f>SUMIFS(DataGHGFAO[Crop_MtCO2e],DataGHGFAO[ISO3],calc[[#This Row],[ISO3]])</f>
        <v>0</v>
      </c>
      <c r="AB191" s="62">
        <f>SUMIFS(DataGHGFAO[Livestock_MtCO2e],DataGHGFAO[ISO3],calc[[#This Row],[ISO3]])</f>
        <v>0</v>
      </c>
      <c r="AC191" s="62">
        <f>SUMIFS(DataGHGFAO[AFOLU_MtCO2e],DataGHGFAO[ISO3],calc[[#This Row],[ISO3]])</f>
        <v>0</v>
      </c>
    </row>
    <row r="192" spans="1:29">
      <c r="A192" t="s">
        <v>468</v>
      </c>
      <c r="B192" t="s">
        <v>469</v>
      </c>
      <c r="C192" t="str">
        <f>INDEX(SelectionMethod[],MATCH("x",SelectionMethod[Selection],0),2)</f>
        <v>FABLEBrief</v>
      </c>
      <c r="D192" t="str">
        <f>IF(calc[[#This Row],[Method]]="FABLEBrief",INDEX(Method_FABLEBrief[],MATCH("Totalkcal",Method_FABLEBrief[Criteria],0),3),IF(calc[[#This Row],[Method]]="Test",INDEX(Method_Test[],MATCH("Totalkcal",Method_Test[Criteria],0),3),""))</f>
        <v>FAO</v>
      </c>
      <c r="E192">
        <f>IF(calc[[#This Row],[Method]]="FABLEBrief",INDEX(Method_FABLEBrief[],MATCH("Totalkcal",Method_FABLEBrief[Criteria],0),2),IF(calc[[#This Row],[Method]]="Test",INDEX(Method_Test[],MATCH("Totalkcal",Method_Test[Criteria],0),2),""))</f>
        <v>3000</v>
      </c>
      <c r="F192">
        <f>IF(calc[[#This Row],[C1Source]]="FAO",SUMIFS(DataFoodConso[Total Kcal],DataFoodConso[ISO3],calc[[#This Row],[ISO3]]),"")</f>
        <v>0</v>
      </c>
      <c r="G192" t="str">
        <f>IF(calc[[#This Row],[C1Value]]&gt;0,IF(calc[[#This Row],[C1Value]]&lt;=calc[[#This Row],[C1Threshold]],"No","Yes"),"nd")</f>
        <v>nd</v>
      </c>
      <c r="H192" t="str">
        <f>IF(calc[[#This Row],[Method]]="FABLEBrief",INDEX(Method_FABLEBrief[],MATCH("RedMeatkcal",Method_FABLEBrief[Criteria],0),3),IF(calc[[#This Row],[Method]]="Test",INDEX(Method_Test[],MATCH("RedMeatkcal",Method_Test[Criteria],0),3),""))</f>
        <v>FAO</v>
      </c>
      <c r="I192">
        <f>IF(calc[[#This Row],[Method]]="FABLEBrief",INDEX(Method_FABLEBrief[],MATCH("RedMeatkcal",Method_FABLEBrief[Criteria],0),2),IF(calc[[#This Row],[Method]]="Test",INDEX(Method_Test[],MATCH("RedMeatkcal",Method_Test[Criteria],0),2),""))</f>
        <v>60</v>
      </c>
      <c r="J192">
        <f>IF(calc[[#This Row],[C2Source]]="FAO",SUMIFS(DataFoodConso[Red Meat],DataFoodConso[ISO3],calc[[#This Row],[ISO3]]),"")</f>
        <v>0</v>
      </c>
      <c r="K192" t="str">
        <f>IF(AND(calc[[#This Row],[C2Value]]&gt;0,calc[[#This Row],[C2Value]]&lt;=calc[[#This Row],[C2Threshold]]),"No","Yes")</f>
        <v>Yes</v>
      </c>
      <c r="L192" t="str">
        <f>IF(calc[[#This Row],[Method]]="FABLEBrief",INDEX(Method_FABLEBrief[],MATCH("LandRemovalPotential",Method_FABLEBrief[Criteria],0),3),IF(calc[[#This Row],[Method]]="Test",INDEX(Method_Test[],MATCH("LandRemovalPotential",Method_Test[Criteria],0),3),""))</f>
        <v>RoeNoAgri</v>
      </c>
      <c r="M192" s="3">
        <f>IF(calc[[#This Row],[Method]]="FABLEBrief",INDEX(Method_FABLEBrief[],MATCH("LandRemovalPotential",Method_FABLEBrief[Criteria],0),2),IF(calc[[#This Row],[Method]]="Test",INDEX(Method_Test[],MATCH("LandRemovalPotential",Method_Test[Criteria],0),2),""))</f>
        <v>0.19550000000000001</v>
      </c>
      <c r="N192" s="3">
        <f>IF(AND(calc[[#This Row],[C3Source]]="RoeNoAgri",calc[[#This Row],[C4Source]]="FAO"),SUMIFS(DataShLandRemPot[FAOSh_noagri],DataShLandRemPot[ISO3],calc[[#This Row],[ISO3]]),IF(AND(calc[[#This Row],[C3Source]]="RoeAgri",calc[[#This Row],[C4Source]]="FAO"),SUMIFS(DataShLandRemPot[FAOSh_withagri],DataShLandRemPot[ISO3],calc[[#This Row],[ISO3]]),IF(AND(calc[[#This Row],[C3Source]]="RoeNoAgri",calc[[#This Row],[C4Source]]="GHGI"),SUMIFS(DataShLandRemPot[GHGISh_noagri],DataShLandRemPot[ISO3],calc[[#This Row],[ISO3]]),IF(AND(calc[[#This Row],[C3Source]]="RoeAgri",calc[[#This Row],[C4Source]]="GHGI"),SUMIFS(DataShLandRemPot[GHGISh_wagri],DataShLandRemPot[ISO3],calc[[#This Row],[ISO3]]),""))))</f>
        <v>0</v>
      </c>
      <c r="O192" t="str">
        <f>IF(calc[[#This Row],[C3Value]]&lt;&gt;0,IF(calc[[#This Row],[C3Value]]&gt;=calc[[#This Row],[C3Threshold]],"Yes","No"),"nd")</f>
        <v>nd</v>
      </c>
      <c r="P192" t="str">
        <f>IF(calc[[#This Row],[Method]]="FABLEBrief",INDEX(Method_FABLEBrief[],MATCH("LULUCFnegative",Method_FABLEBrief[Criteria],0),3),IF(calc[[#This Row],[Method]]="Test",INDEX(Method_Test[],MATCH("LULUCFnegative",Method_Test[Criteria],0),3),""))</f>
        <v>FAO</v>
      </c>
      <c r="Q192" s="25">
        <f>IF(calc[[#This Row],[Method]]="FABLEBrief",INDEX(Method_FABLEBrief[],MATCH("LULUCFnegative",Method_FABLEBrief[Criteria],0),2),IF(calc[[#This Row],[Method]]="Test",INDEX(Method_Test[],MATCH("LULUCFnegative",Method_Test[Criteria],0),2),""))</f>
        <v>0</v>
      </c>
      <c r="R192" s="29">
        <f>IF(calc[[#This Row],[C4Source]]="FAO",SUMIFS(DataGHGFAO[LULUCF_MtCO2e],DataGHGFAO[ISO3],calc[[#This Row],[ISO3]]),IF(calc[[#This Row],[C4Source]]="GHGI",SUMIFS(DataGHGI[MtCO2e],DataGHGI[Sector],"Land-Use Change and Forestry",DataGHGI[ISO3],calc[[#This Row],[ISO3]]),""))</f>
        <v>0</v>
      </c>
      <c r="S192" t="str">
        <f>IF(calc[[#This Row],[C4Value]]&lt;&gt;0,IF(calc[[#This Row],[C4Value]]&lt;calc[[#This Row],[C4Threshold]],"Yes","No"),"nd")</f>
        <v>nd</v>
      </c>
      <c r="T192" t="str">
        <f>IF(calc[[#This Row],[Method]]="FABLEBrief",INDEX(Method_FABLEBrief[],MATCH("AFOLU",Method_FABLEBrief[Criteria],0),3),IF(calc[[#This Row],[Method]]="Test",INDEX(Method_Test[],MATCH("AFOLU",Method_Test[Criteria],0),3),""))</f>
        <v>FAO</v>
      </c>
      <c r="U192" s="25">
        <f>IF(calc[[#This Row],[Method]]="FABLEBrief",INDEX(Method_FABLEBrief[],MATCH("AFOLU",Method_FABLEBrief[Criteria],0),2),IF(calc[[#This Row],[Method]]="Test",INDEX(Method_Test[],MATCH("AFOLU",Method_Test[Criteria],0),2),""))</f>
        <v>0</v>
      </c>
      <c r="V192" s="25">
        <f>IF(calc[[#This Row],[C5Source]]="FAO",SUMIFS(DataGHGFAO[AFOLU_MtCO2e],DataGHGFAO[ISO3],calc[[#This Row],[ISO3]]),IF(calc[[#This Row],[C5Source]]="GHGI",SUMIFS(DataGHGI[MtCO2e],DataGHGI[Sector],"Land-Use Change and Forestry",DataGHGI[ISO3],calc[[#This Row],[ISO3]])+SUMIFS(DataGHGI[MtCO2e],DataGHGI[Sector],"Agriculture",DataGHGI[ISO3],calc[[#This Row],[ISO3]]),""))</f>
        <v>0</v>
      </c>
      <c r="W192" t="str">
        <f>IF(calc[[#This Row],[C5Value]]&lt;&gt;0,IF(calc[[#This Row],[C5Value]]&lt;calc[[#This Row],[C5Threshold]],"No","Yes"),"nd")</f>
        <v>nd</v>
      </c>
      <c r="X192" s="60" t="str">
        <f>IF(AND(calc[[#This Row],[C1Outcome]]="NO",calc[[#This Row],[C2Outcome]]="NO"),IF(calc[[#This Row],[C3Outcome]]="YES","Profile5","Profile6"),IF(calc[[#This Row],[C3Outcome]]="No","Profile4",IF(calc[[#This Row],[C4Outcome]]="YES",IF(calc[[#This Row],[C5Outcome]]="YES","Profile1","Profile2"),"Profile3")))</f>
        <v>Profile3</v>
      </c>
      <c r="Y192" s="44" t="str">
        <f>IF(OR(calc[[#This Row],[C1Outcome]]="nd",calc[[#This Row],[C3Outcome]]="nd",calc[[#This Row],[C5Outcome]]="nd"),"",calc[[#This Row],[PROFILE_pre]])</f>
        <v/>
      </c>
      <c r="Z192" s="62">
        <f>SUMIFS(DataGHGFAO[LULUCF_MtCO2e],DataGHGFAO[ISO3],calc[[#This Row],[ISO3]])</f>
        <v>0</v>
      </c>
      <c r="AA192" s="62">
        <f>SUMIFS(DataGHGFAO[Crop_MtCO2e],DataGHGFAO[ISO3],calc[[#This Row],[ISO3]])</f>
        <v>0</v>
      </c>
      <c r="AB192" s="62">
        <f>SUMIFS(DataGHGFAO[Livestock_MtCO2e],DataGHGFAO[ISO3],calc[[#This Row],[ISO3]])</f>
        <v>0</v>
      </c>
      <c r="AC192" s="62">
        <f>SUMIFS(DataGHGFAO[AFOLU_MtCO2e],DataGHGFAO[ISO3],calc[[#This Row],[ISO3]])</f>
        <v>0</v>
      </c>
    </row>
    <row r="193" spans="1:29">
      <c r="A193" t="s">
        <v>269</v>
      </c>
      <c r="B193" t="s">
        <v>270</v>
      </c>
      <c r="C193" t="str">
        <f>INDEX(SelectionMethod[],MATCH("x",SelectionMethod[Selection],0),2)</f>
        <v>FABLEBrief</v>
      </c>
      <c r="D193" t="str">
        <f>IF(calc[[#This Row],[Method]]="FABLEBrief",INDEX(Method_FABLEBrief[],MATCH("Totalkcal",Method_FABLEBrief[Criteria],0),3),IF(calc[[#This Row],[Method]]="Test",INDEX(Method_Test[],MATCH("Totalkcal",Method_Test[Criteria],0),3),""))</f>
        <v>FAO</v>
      </c>
      <c r="E193">
        <f>IF(calc[[#This Row],[Method]]="FABLEBrief",INDEX(Method_FABLEBrief[],MATCH("Totalkcal",Method_FABLEBrief[Criteria],0),2),IF(calc[[#This Row],[Method]]="Test",INDEX(Method_Test[],MATCH("Totalkcal",Method_Test[Criteria],0),2),""))</f>
        <v>3000</v>
      </c>
      <c r="F193">
        <f>IF(calc[[#This Row],[C1Source]]="FAO",SUMIFS(DataFoodConso[Total Kcal],DataFoodConso[ISO3],calc[[#This Row],[ISO3]]),"")</f>
        <v>3095</v>
      </c>
      <c r="G193" t="str">
        <f>IF(calc[[#This Row],[C1Value]]&gt;0,IF(calc[[#This Row],[C1Value]]&lt;=calc[[#This Row],[C1Threshold]],"No","Yes"),"nd")</f>
        <v>Yes</v>
      </c>
      <c r="H193" t="str">
        <f>IF(calc[[#This Row],[Method]]="FABLEBrief",INDEX(Method_FABLEBrief[],MATCH("RedMeatkcal",Method_FABLEBrief[Criteria],0),3),IF(calc[[#This Row],[Method]]="Test",INDEX(Method_Test[],MATCH("RedMeatkcal",Method_Test[Criteria],0),3),""))</f>
        <v>FAO</v>
      </c>
      <c r="I193">
        <f>IF(calc[[#This Row],[Method]]="FABLEBrief",INDEX(Method_FABLEBrief[],MATCH("RedMeatkcal",Method_FABLEBrief[Criteria],0),2),IF(calc[[#This Row],[Method]]="Test",INDEX(Method_Test[],MATCH("RedMeatkcal",Method_Test[Criteria],0),2),""))</f>
        <v>60</v>
      </c>
      <c r="J193">
        <f>IF(calc[[#This Row],[C2Source]]="FAO",SUMIFS(DataFoodConso[Red Meat],DataFoodConso[ISO3],calc[[#This Row],[ISO3]]),"")</f>
        <v>270</v>
      </c>
      <c r="K193" t="str">
        <f>IF(AND(calc[[#This Row],[C2Value]]&gt;0,calc[[#This Row],[C2Value]]&lt;=calc[[#This Row],[C2Threshold]]),"No","Yes")</f>
        <v>Yes</v>
      </c>
      <c r="L193" t="str">
        <f>IF(calc[[#This Row],[Method]]="FABLEBrief",INDEX(Method_FABLEBrief[],MATCH("LandRemovalPotential",Method_FABLEBrief[Criteria],0),3),IF(calc[[#This Row],[Method]]="Test",INDEX(Method_Test[],MATCH("LandRemovalPotential",Method_Test[Criteria],0),3),""))</f>
        <v>RoeNoAgri</v>
      </c>
      <c r="M193" s="3">
        <f>IF(calc[[#This Row],[Method]]="FABLEBrief",INDEX(Method_FABLEBrief[],MATCH("LandRemovalPotential",Method_FABLEBrief[Criteria],0),2),IF(calc[[#This Row],[Method]]="Test",INDEX(Method_Test[],MATCH("LandRemovalPotential",Method_Test[Criteria],0),2),""))</f>
        <v>0.19550000000000001</v>
      </c>
      <c r="N193" s="3">
        <f>IF(AND(calc[[#This Row],[C3Source]]="RoeNoAgri",calc[[#This Row],[C4Source]]="FAO"),SUMIFS(DataShLandRemPot[FAOSh_noagri],DataShLandRemPot[ISO3],calc[[#This Row],[ISO3]]),IF(AND(calc[[#This Row],[C3Source]]="RoeAgri",calc[[#This Row],[C4Source]]="FAO"),SUMIFS(DataShLandRemPot[FAOSh_withagri],DataShLandRemPot[ISO3],calc[[#This Row],[ISO3]]),IF(AND(calc[[#This Row],[C3Source]]="RoeNoAgri",calc[[#This Row],[C4Source]]="GHGI"),SUMIFS(DataShLandRemPot[GHGISh_noagri],DataShLandRemPot[ISO3],calc[[#This Row],[ISO3]]),IF(AND(calc[[#This Row],[C3Source]]="RoeAgri",calc[[#This Row],[C4Source]]="GHGI"),SUMIFS(DataShLandRemPot[GHGISh_wagri],DataShLandRemPot[ISO3],calc[[#This Row],[ISO3]]),""))))</f>
        <v>0.31301726555995141</v>
      </c>
      <c r="O193" t="str">
        <f>IF(calc[[#This Row],[C3Value]]&lt;&gt;0,IF(calc[[#This Row],[C3Value]]&gt;=calc[[#This Row],[C3Threshold]],"Yes","No"),"nd")</f>
        <v>Yes</v>
      </c>
      <c r="P193" t="str">
        <f>IF(calc[[#This Row],[Method]]="FABLEBrief",INDEX(Method_FABLEBrief[],MATCH("LULUCFnegative",Method_FABLEBrief[Criteria],0),3),IF(calc[[#This Row],[Method]]="Test",INDEX(Method_Test[],MATCH("LULUCFnegative",Method_Test[Criteria],0),3),""))</f>
        <v>FAO</v>
      </c>
      <c r="Q193" s="25">
        <f>IF(calc[[#This Row],[Method]]="FABLEBrief",INDEX(Method_FABLEBrief[],MATCH("LULUCFnegative",Method_FABLEBrief[Criteria],0),2),IF(calc[[#This Row],[Method]]="Test",INDEX(Method_Test[],MATCH("LULUCFnegative",Method_Test[Criteria],0),2),""))</f>
        <v>0</v>
      </c>
      <c r="R193" s="29">
        <f>IF(calc[[#This Row],[C4Source]]="FAO",SUMIFS(DataGHGFAO[LULUCF_MtCO2e],DataGHGFAO[ISO3],calc[[#This Row],[ISO3]]),IF(calc[[#This Row],[C4Source]]="GHGI",SUMIFS(DataGHGI[MtCO2e],DataGHGI[Sector],"Land-Use Change and Forestry",DataGHGI[ISO3],calc[[#This Row],[ISO3]]),""))</f>
        <v>0.1066336</v>
      </c>
      <c r="S193" t="str">
        <f>IF(calc[[#This Row],[C4Value]]&lt;&gt;0,IF(calc[[#This Row],[C4Value]]&lt;calc[[#This Row],[C4Threshold]],"Yes","No"),"nd")</f>
        <v>No</v>
      </c>
      <c r="T193" t="str">
        <f>IF(calc[[#This Row],[Method]]="FABLEBrief",INDEX(Method_FABLEBrief[],MATCH("AFOLU",Method_FABLEBrief[Criteria],0),3),IF(calc[[#This Row],[Method]]="Test",INDEX(Method_Test[],MATCH("AFOLU",Method_Test[Criteria],0),3),""))</f>
        <v>FAO</v>
      </c>
      <c r="U193" s="25">
        <f>IF(calc[[#This Row],[Method]]="FABLEBrief",INDEX(Method_FABLEBrief[],MATCH("AFOLU",Method_FABLEBrief[Criteria],0),2),IF(calc[[#This Row],[Method]]="Test",INDEX(Method_Test[],MATCH("AFOLU",Method_Test[Criteria],0),2),""))</f>
        <v>0</v>
      </c>
      <c r="V193" s="25">
        <f>IF(calc[[#This Row],[C5Source]]="FAO",SUMIFS(DataGHGFAO[AFOLU_MtCO2e],DataGHGFAO[ISO3],calc[[#This Row],[ISO3]]),IF(calc[[#This Row],[C5Source]]="GHGI",SUMIFS(DataGHGI[MtCO2e],DataGHGI[Sector],"Land-Use Change and Forestry",DataGHGI[ISO3],calc[[#This Row],[ISO3]])+SUMIFS(DataGHGI[MtCO2e],DataGHGI[Sector],"Agriculture",DataGHGI[ISO3],calc[[#This Row],[ISO3]]),""))</f>
        <v>0.34408730000000004</v>
      </c>
      <c r="W193" t="str">
        <f>IF(calc[[#This Row],[C5Value]]&lt;&gt;0,IF(calc[[#This Row],[C5Value]]&lt;calc[[#This Row],[C5Threshold]],"No","Yes"),"nd")</f>
        <v>Yes</v>
      </c>
      <c r="X193" s="60" t="str">
        <f>IF(AND(calc[[#This Row],[C1Outcome]]="NO",calc[[#This Row],[C2Outcome]]="NO"),IF(calc[[#This Row],[C3Outcome]]="YES","Profile5","Profile6"),IF(calc[[#This Row],[C3Outcome]]="No","Profile4",IF(calc[[#This Row],[C4Outcome]]="YES",IF(calc[[#This Row],[C5Outcome]]="YES","Profile1","Profile2"),"Profile3")))</f>
        <v>Profile3</v>
      </c>
      <c r="Y193" s="44" t="str">
        <f>IF(OR(calc[[#This Row],[C1Outcome]]="nd",calc[[#This Row],[C3Outcome]]="nd",calc[[#This Row],[C5Outcome]]="nd"),"",calc[[#This Row],[PROFILE_pre]])</f>
        <v>Profile3</v>
      </c>
      <c r="Z193" s="62">
        <f>SUMIFS(DataGHGFAO[LULUCF_MtCO2e],DataGHGFAO[ISO3],calc[[#This Row],[ISO3]])</f>
        <v>0.1066336</v>
      </c>
      <c r="AA193" s="62">
        <f>SUMIFS(DataGHGFAO[Crop_MtCO2e],DataGHGFAO[ISO3],calc[[#This Row],[ISO3]])</f>
        <v>4.8899999999990618E-5</v>
      </c>
      <c r="AB193" s="62">
        <f>SUMIFS(DataGHGFAO[Livestock_MtCO2e],DataGHGFAO[ISO3],calc[[#This Row],[ISO3]])</f>
        <v>0.2374048</v>
      </c>
      <c r="AC193" s="62">
        <f>SUMIFS(DataGHGFAO[AFOLU_MtCO2e],DataGHGFAO[ISO3],calc[[#This Row],[ISO3]])</f>
        <v>0.34408730000000004</v>
      </c>
    </row>
    <row r="194" spans="1:29">
      <c r="A194" t="s">
        <v>9</v>
      </c>
      <c r="B194" t="s">
        <v>10</v>
      </c>
      <c r="C194" t="str">
        <f>INDEX(SelectionMethod[],MATCH("x",SelectionMethod[Selection],0),2)</f>
        <v>FABLEBrief</v>
      </c>
      <c r="D194" t="str">
        <f>IF(calc[[#This Row],[Method]]="FABLEBrief",INDEX(Method_FABLEBrief[],MATCH("Totalkcal",Method_FABLEBrief[Criteria],0),3),IF(calc[[#This Row],[Method]]="Test",INDEX(Method_Test[],MATCH("Totalkcal",Method_Test[Criteria],0),3),""))</f>
        <v>FAO</v>
      </c>
      <c r="E194">
        <f>IF(calc[[#This Row],[Method]]="FABLEBrief",INDEX(Method_FABLEBrief[],MATCH("Totalkcal",Method_FABLEBrief[Criteria],0),2),IF(calc[[#This Row],[Method]]="Test",INDEX(Method_Test[],MATCH("Totalkcal",Method_Test[Criteria],0),2),""))</f>
        <v>3000</v>
      </c>
      <c r="F194">
        <f>IF(calc[[#This Row],[C1Source]]="FAO",SUMIFS(DataFoodConso[Total Kcal],DataFoodConso[ISO3],calc[[#This Row],[ISO3]]),"")</f>
        <v>0</v>
      </c>
      <c r="G194" t="str">
        <f>IF(calc[[#This Row],[C1Value]]&gt;0,IF(calc[[#This Row],[C1Value]]&lt;=calc[[#This Row],[C1Threshold]],"No","Yes"),"nd")</f>
        <v>nd</v>
      </c>
      <c r="H194" t="str">
        <f>IF(calc[[#This Row],[Method]]="FABLEBrief",INDEX(Method_FABLEBrief[],MATCH("RedMeatkcal",Method_FABLEBrief[Criteria],0),3),IF(calc[[#This Row],[Method]]="Test",INDEX(Method_Test[],MATCH("RedMeatkcal",Method_Test[Criteria],0),3),""))</f>
        <v>FAO</v>
      </c>
      <c r="I194">
        <f>IF(calc[[#This Row],[Method]]="FABLEBrief",INDEX(Method_FABLEBrief[],MATCH("RedMeatkcal",Method_FABLEBrief[Criteria],0),2),IF(calc[[#This Row],[Method]]="Test",INDEX(Method_Test[],MATCH("RedMeatkcal",Method_Test[Criteria],0),2),""))</f>
        <v>60</v>
      </c>
      <c r="J194">
        <f>IF(calc[[#This Row],[C2Source]]="FAO",SUMIFS(DataFoodConso[Red Meat],DataFoodConso[ISO3],calc[[#This Row],[ISO3]]),"")</f>
        <v>0</v>
      </c>
      <c r="K194" t="str">
        <f>IF(AND(calc[[#This Row],[C2Value]]&gt;0,calc[[#This Row],[C2Value]]&lt;=calc[[#This Row],[C2Threshold]]),"No","Yes")</f>
        <v>Yes</v>
      </c>
      <c r="L194" t="str">
        <f>IF(calc[[#This Row],[Method]]="FABLEBrief",INDEX(Method_FABLEBrief[],MATCH("LandRemovalPotential",Method_FABLEBrief[Criteria],0),3),IF(calc[[#This Row],[Method]]="Test",INDEX(Method_Test[],MATCH("LandRemovalPotential",Method_Test[Criteria],0),3),""))</f>
        <v>RoeNoAgri</v>
      </c>
      <c r="M194" s="3">
        <f>IF(calc[[#This Row],[Method]]="FABLEBrief",INDEX(Method_FABLEBrief[],MATCH("LandRemovalPotential",Method_FABLEBrief[Criteria],0),2),IF(calc[[#This Row],[Method]]="Test",INDEX(Method_Test[],MATCH("LandRemovalPotential",Method_Test[Criteria],0),2),""))</f>
        <v>0.19550000000000001</v>
      </c>
      <c r="N194" s="3">
        <f>IF(AND(calc[[#This Row],[C3Source]]="RoeNoAgri",calc[[#This Row],[C4Source]]="FAO"),SUMIFS(DataShLandRemPot[FAOSh_noagri],DataShLandRemPot[ISO3],calc[[#This Row],[ISO3]]),IF(AND(calc[[#This Row],[C3Source]]="RoeAgri",calc[[#This Row],[C4Source]]="FAO"),SUMIFS(DataShLandRemPot[FAOSh_withagri],DataShLandRemPot[ISO3],calc[[#This Row],[ISO3]]),IF(AND(calc[[#This Row],[C3Source]]="RoeNoAgri",calc[[#This Row],[C4Source]]="GHGI"),SUMIFS(DataShLandRemPot[GHGISh_noagri],DataShLandRemPot[ISO3],calc[[#This Row],[ISO3]]),IF(AND(calc[[#This Row],[C3Source]]="RoeAgri",calc[[#This Row],[C4Source]]="GHGI"),SUMIFS(DataShLandRemPot[GHGISh_wagri],DataShLandRemPot[ISO3],calc[[#This Row],[ISO3]]),""))))</f>
        <v>0</v>
      </c>
      <c r="O194" t="str">
        <f>IF(calc[[#This Row],[C3Value]]&lt;&gt;0,IF(calc[[#This Row],[C3Value]]&gt;=calc[[#This Row],[C3Threshold]],"Yes","No"),"nd")</f>
        <v>nd</v>
      </c>
      <c r="P194" t="str">
        <f>IF(calc[[#This Row],[Method]]="FABLEBrief",INDEX(Method_FABLEBrief[],MATCH("LULUCFnegative",Method_FABLEBrief[Criteria],0),3),IF(calc[[#This Row],[Method]]="Test",INDEX(Method_Test[],MATCH("LULUCFnegative",Method_Test[Criteria],0),3),""))</f>
        <v>FAO</v>
      </c>
      <c r="Q194" s="25">
        <f>IF(calc[[#This Row],[Method]]="FABLEBrief",INDEX(Method_FABLEBrief[],MATCH("LULUCFnegative",Method_FABLEBrief[Criteria],0),2),IF(calc[[#This Row],[Method]]="Test",INDEX(Method_Test[],MATCH("LULUCFnegative",Method_Test[Criteria],0),2),""))</f>
        <v>0</v>
      </c>
      <c r="R194" s="29">
        <f>IF(calc[[#This Row],[C4Source]]="FAO",SUMIFS(DataGHGFAO[LULUCF_MtCO2e],DataGHGFAO[ISO3],calc[[#This Row],[ISO3]]),IF(calc[[#This Row],[C4Source]]="GHGI",SUMIFS(DataGHGI[MtCO2e],DataGHGI[Sector],"Land-Use Change and Forestry",DataGHGI[ISO3],calc[[#This Row],[ISO3]]),""))</f>
        <v>0</v>
      </c>
      <c r="S194" t="str">
        <f>IF(calc[[#This Row],[C4Value]]&lt;&gt;0,IF(calc[[#This Row],[C4Value]]&lt;calc[[#This Row],[C4Threshold]],"Yes","No"),"nd")</f>
        <v>nd</v>
      </c>
      <c r="T194" t="str">
        <f>IF(calc[[#This Row],[Method]]="FABLEBrief",INDEX(Method_FABLEBrief[],MATCH("AFOLU",Method_FABLEBrief[Criteria],0),3),IF(calc[[#This Row],[Method]]="Test",INDEX(Method_Test[],MATCH("AFOLU",Method_Test[Criteria],0),3),""))</f>
        <v>FAO</v>
      </c>
      <c r="U194" s="25">
        <f>IF(calc[[#This Row],[Method]]="FABLEBrief",INDEX(Method_FABLEBrief[],MATCH("AFOLU",Method_FABLEBrief[Criteria],0),2),IF(calc[[#This Row],[Method]]="Test",INDEX(Method_Test[],MATCH("AFOLU",Method_Test[Criteria],0),2),""))</f>
        <v>0</v>
      </c>
      <c r="V194" s="25">
        <f>IF(calc[[#This Row],[C5Source]]="FAO",SUMIFS(DataGHGFAO[AFOLU_MtCO2e],DataGHGFAO[ISO3],calc[[#This Row],[ISO3]]),IF(calc[[#This Row],[C5Source]]="GHGI",SUMIFS(DataGHGI[MtCO2e],DataGHGI[Sector],"Land-Use Change and Forestry",DataGHGI[ISO3],calc[[#This Row],[ISO3]])+SUMIFS(DataGHGI[MtCO2e],DataGHGI[Sector],"Agriculture",DataGHGI[ISO3],calc[[#This Row],[ISO3]]),""))</f>
        <v>0</v>
      </c>
      <c r="W194" t="str">
        <f>IF(calc[[#This Row],[C5Value]]&lt;&gt;0,IF(calc[[#This Row],[C5Value]]&lt;calc[[#This Row],[C5Threshold]],"No","Yes"),"nd")</f>
        <v>nd</v>
      </c>
      <c r="X194" s="60" t="str">
        <f>IF(AND(calc[[#This Row],[C1Outcome]]="NO",calc[[#This Row],[C2Outcome]]="NO"),IF(calc[[#This Row],[C3Outcome]]="YES","Profile5","Profile6"),IF(calc[[#This Row],[C3Outcome]]="No","Profile4",IF(calc[[#This Row],[C4Outcome]]="YES",IF(calc[[#This Row],[C5Outcome]]="YES","Profile1","Profile2"),"Profile3")))</f>
        <v>Profile3</v>
      </c>
      <c r="Y194" s="44" t="str">
        <f>IF(OR(calc[[#This Row],[C1Outcome]]="nd",calc[[#This Row],[C3Outcome]]="nd",calc[[#This Row],[C5Outcome]]="nd"),"",calc[[#This Row],[PROFILE_pre]])</f>
        <v/>
      </c>
      <c r="Z194" s="62">
        <f>SUMIFS(DataGHGFAO[LULUCF_MtCO2e],DataGHGFAO[ISO3],calc[[#This Row],[ISO3]])</f>
        <v>0</v>
      </c>
      <c r="AA194" s="62">
        <f>SUMIFS(DataGHGFAO[Crop_MtCO2e],DataGHGFAO[ISO3],calc[[#This Row],[ISO3]])</f>
        <v>0</v>
      </c>
      <c r="AB194" s="62">
        <f>SUMIFS(DataGHGFAO[Livestock_MtCO2e],DataGHGFAO[ISO3],calc[[#This Row],[ISO3]])</f>
        <v>0</v>
      </c>
      <c r="AC194" s="62">
        <f>SUMIFS(DataGHGFAO[AFOLU_MtCO2e],DataGHGFAO[ISO3],calc[[#This Row],[ISO3]])</f>
        <v>0</v>
      </c>
    </row>
    <row r="195" spans="1:29">
      <c r="A195" t="s">
        <v>75</v>
      </c>
      <c r="B195" t="s">
        <v>561</v>
      </c>
      <c r="C195" t="str">
        <f>INDEX(SelectionMethod[],MATCH("x",SelectionMethod[Selection],0),2)</f>
        <v>FABLEBrief</v>
      </c>
      <c r="D195" t="str">
        <f>IF(calc[[#This Row],[Method]]="FABLEBrief",INDEX(Method_FABLEBrief[],MATCH("Totalkcal",Method_FABLEBrief[Criteria],0),3),IF(calc[[#This Row],[Method]]="Test",INDEX(Method_Test[],MATCH("Totalkcal",Method_Test[Criteria],0),3),""))</f>
        <v>FAO</v>
      </c>
      <c r="E195">
        <f>IF(calc[[#This Row],[Method]]="FABLEBrief",INDEX(Method_FABLEBrief[],MATCH("Totalkcal",Method_FABLEBrief[Criteria],0),2),IF(calc[[#This Row],[Method]]="Test",INDEX(Method_Test[],MATCH("Totalkcal",Method_Test[Criteria],0),2),""))</f>
        <v>3000</v>
      </c>
      <c r="F195">
        <f>IF(calc[[#This Row],[C1Source]]="FAO",SUMIFS(DataFoodConso[Total Kcal],DataFoodConso[ISO3],calc[[#This Row],[ISO3]]),"")</f>
        <v>2402</v>
      </c>
      <c r="G195" t="str">
        <f>IF(calc[[#This Row],[C1Value]]&gt;0,IF(calc[[#This Row],[C1Value]]&lt;=calc[[#This Row],[C1Threshold]],"No","Yes"),"nd")</f>
        <v>No</v>
      </c>
      <c r="H195" t="str">
        <f>IF(calc[[#This Row],[Method]]="FABLEBrief",INDEX(Method_FABLEBrief[],MATCH("RedMeatkcal",Method_FABLEBrief[Criteria],0),3),IF(calc[[#This Row],[Method]]="Test",INDEX(Method_Test[],MATCH("RedMeatkcal",Method_Test[Criteria],0),3),""))</f>
        <v>FAO</v>
      </c>
      <c r="I195">
        <f>IF(calc[[#This Row],[Method]]="FABLEBrief",INDEX(Method_FABLEBrief[],MATCH("RedMeatkcal",Method_FABLEBrief[Criteria],0),2),IF(calc[[#This Row],[Method]]="Test",INDEX(Method_Test[],MATCH("RedMeatkcal",Method_Test[Criteria],0),2),""))</f>
        <v>60</v>
      </c>
      <c r="J195">
        <f>IF(calc[[#This Row],[C2Source]]="FAO",SUMIFS(DataFoodConso[Red Meat],DataFoodConso[ISO3],calc[[#This Row],[ISO3]]),"")</f>
        <v>51</v>
      </c>
      <c r="K195" t="str">
        <f>IF(AND(calc[[#This Row],[C2Value]]&gt;0,calc[[#This Row],[C2Value]]&lt;=calc[[#This Row],[C2Threshold]]),"No","Yes")</f>
        <v>No</v>
      </c>
      <c r="L195" t="str">
        <f>IF(calc[[#This Row],[Method]]="FABLEBrief",INDEX(Method_FABLEBrief[],MATCH("LandRemovalPotential",Method_FABLEBrief[Criteria],0),3),IF(calc[[#This Row],[Method]]="Test",INDEX(Method_Test[],MATCH("LandRemovalPotential",Method_Test[Criteria],0),3),""))</f>
        <v>RoeNoAgri</v>
      </c>
      <c r="M195" s="3">
        <f>IF(calc[[#This Row],[Method]]="FABLEBrief",INDEX(Method_FABLEBrief[],MATCH("LandRemovalPotential",Method_FABLEBrief[Criteria],0),2),IF(calc[[#This Row],[Method]]="Test",INDEX(Method_Test[],MATCH("LandRemovalPotential",Method_Test[Criteria],0),2),""))</f>
        <v>0.19550000000000001</v>
      </c>
      <c r="N195" s="3">
        <f>IF(AND(calc[[#This Row],[C3Source]]="RoeNoAgri",calc[[#This Row],[C4Source]]="FAO"),SUMIFS(DataShLandRemPot[FAOSh_noagri],DataShLandRemPot[ISO3],calc[[#This Row],[ISO3]]),IF(AND(calc[[#This Row],[C3Source]]="RoeAgri",calc[[#This Row],[C4Source]]="FAO"),SUMIFS(DataShLandRemPot[FAOSh_withagri],DataShLandRemPot[ISO3],calc[[#This Row],[ISO3]]),IF(AND(calc[[#This Row],[C3Source]]="RoeNoAgri",calc[[#This Row],[C4Source]]="GHGI"),SUMIFS(DataShLandRemPot[GHGISh_noagri],DataShLandRemPot[ISO3],calc[[#This Row],[ISO3]]),IF(AND(calc[[#This Row],[C3Source]]="RoeAgri",calc[[#This Row],[C4Source]]="GHGI"),SUMIFS(DataShLandRemPot[GHGISh_wagri],DataShLandRemPot[ISO3],calc[[#This Row],[ISO3]]),""))))</f>
        <v>0</v>
      </c>
      <c r="O195" t="str">
        <f>IF(calc[[#This Row],[C3Value]]&lt;&gt;0,IF(calc[[#This Row],[C3Value]]&gt;=calc[[#This Row],[C3Threshold]],"Yes","No"),"nd")</f>
        <v>nd</v>
      </c>
      <c r="P195" t="str">
        <f>IF(calc[[#This Row],[Method]]="FABLEBrief",INDEX(Method_FABLEBrief[],MATCH("LULUCFnegative",Method_FABLEBrief[Criteria],0),3),IF(calc[[#This Row],[Method]]="Test",INDEX(Method_Test[],MATCH("LULUCFnegative",Method_Test[Criteria],0),3),""))</f>
        <v>FAO</v>
      </c>
      <c r="Q195" s="25">
        <f>IF(calc[[#This Row],[Method]]="FABLEBrief",INDEX(Method_FABLEBrief[],MATCH("LULUCFnegative",Method_FABLEBrief[Criteria],0),2),IF(calc[[#This Row],[Method]]="Test",INDEX(Method_Test[],MATCH("LULUCFnegative",Method_Test[Criteria],0),2),""))</f>
        <v>0</v>
      </c>
      <c r="R195" s="29">
        <f>IF(calc[[#This Row],[C4Source]]="FAO",SUMIFS(DataGHGFAO[LULUCF_MtCO2e],DataGHGFAO[ISO3],calc[[#This Row],[ISO3]]),IF(calc[[#This Row],[C4Source]]="GHGI",SUMIFS(DataGHGI[MtCO2e],DataGHGI[Sector],"Land-Use Change and Forestry",DataGHGI[ISO3],calc[[#This Row],[ISO3]]),""))</f>
        <v>0.21530740000000001</v>
      </c>
      <c r="S195" t="str">
        <f>IF(calc[[#This Row],[C4Value]]&lt;&gt;0,IF(calc[[#This Row],[C4Value]]&lt;calc[[#This Row],[C4Threshold]],"Yes","No"),"nd")</f>
        <v>No</v>
      </c>
      <c r="T195" t="str">
        <f>IF(calc[[#This Row],[Method]]="FABLEBrief",INDEX(Method_FABLEBrief[],MATCH("AFOLU",Method_FABLEBrief[Criteria],0),3),IF(calc[[#This Row],[Method]]="Test",INDEX(Method_Test[],MATCH("AFOLU",Method_Test[Criteria],0),3),""))</f>
        <v>FAO</v>
      </c>
      <c r="U195" s="25">
        <f>IF(calc[[#This Row],[Method]]="FABLEBrief",INDEX(Method_FABLEBrief[],MATCH("AFOLU",Method_FABLEBrief[Criteria],0),2),IF(calc[[#This Row],[Method]]="Test",INDEX(Method_Test[],MATCH("AFOLU",Method_Test[Criteria],0),2),""))</f>
        <v>0</v>
      </c>
      <c r="V195" s="25">
        <f>IF(calc[[#This Row],[C5Source]]="FAO",SUMIFS(DataGHGFAO[AFOLU_MtCO2e],DataGHGFAO[ISO3],calc[[#This Row],[ISO3]]),IF(calc[[#This Row],[C5Source]]="GHGI",SUMIFS(DataGHGI[MtCO2e],DataGHGI[Sector],"Land-Use Change and Forestry",DataGHGI[ISO3],calc[[#This Row],[ISO3]])+SUMIFS(DataGHGI[MtCO2e],DataGHGI[Sector],"Agriculture",DataGHGI[ISO3],calc[[#This Row],[ISO3]]),""))</f>
        <v>0.2317341</v>
      </c>
      <c r="W195" t="str">
        <f>IF(calc[[#This Row],[C5Value]]&lt;&gt;0,IF(calc[[#This Row],[C5Value]]&lt;calc[[#This Row],[C5Threshold]],"No","Yes"),"nd")</f>
        <v>Yes</v>
      </c>
      <c r="X195" s="60" t="str">
        <f>IF(AND(calc[[#This Row],[C1Outcome]]="NO",calc[[#This Row],[C2Outcome]]="NO"),IF(calc[[#This Row],[C3Outcome]]="YES","Profile5","Profile6"),IF(calc[[#This Row],[C3Outcome]]="No","Profile4",IF(calc[[#This Row],[C4Outcome]]="YES",IF(calc[[#This Row],[C5Outcome]]="YES","Profile1","Profile2"),"Profile3")))</f>
        <v>Profile6</v>
      </c>
      <c r="Y195" s="44" t="str">
        <f>IF(OR(calc[[#This Row],[C1Outcome]]="nd",calc[[#This Row],[C3Outcome]]="nd",calc[[#This Row],[C5Outcome]]="nd"),"",calc[[#This Row],[PROFILE_pre]])</f>
        <v/>
      </c>
      <c r="Z195" s="62">
        <f>SUMIFS(DataGHGFAO[LULUCF_MtCO2e],DataGHGFAO[ISO3],calc[[#This Row],[ISO3]])</f>
        <v>0.21530740000000001</v>
      </c>
      <c r="AA195" s="62">
        <f>SUMIFS(DataGHGFAO[Crop_MtCO2e],DataGHGFAO[ISO3],calc[[#This Row],[ISO3]])</f>
        <v>1.0630000000000014E-4</v>
      </c>
      <c r="AB195" s="62">
        <f>SUMIFS(DataGHGFAO[Livestock_MtCO2e],DataGHGFAO[ISO3],calc[[#This Row],[ISO3]])</f>
        <v>1.6320399999999999E-2</v>
      </c>
      <c r="AC195" s="62">
        <f>SUMIFS(DataGHGFAO[AFOLU_MtCO2e],DataGHGFAO[ISO3],calc[[#This Row],[ISO3]])</f>
        <v>0.2317341</v>
      </c>
    </row>
    <row r="196" spans="1:29">
      <c r="A196" t="s">
        <v>33</v>
      </c>
      <c r="B196" t="s">
        <v>34</v>
      </c>
      <c r="C196" t="str">
        <f>INDEX(SelectionMethod[],MATCH("x",SelectionMethod[Selection],0),2)</f>
        <v>FABLEBrief</v>
      </c>
      <c r="D196" t="str">
        <f>IF(calc[[#This Row],[Method]]="FABLEBrief",INDEX(Method_FABLEBrief[],MATCH("Totalkcal",Method_FABLEBrief[Criteria],0),3),IF(calc[[#This Row],[Method]]="Test",INDEX(Method_Test[],MATCH("Totalkcal",Method_Test[Criteria],0),3),""))</f>
        <v>FAO</v>
      </c>
      <c r="E196">
        <f>IF(calc[[#This Row],[Method]]="FABLEBrief",INDEX(Method_FABLEBrief[],MATCH("Totalkcal",Method_FABLEBrief[Criteria],0),2),IF(calc[[#This Row],[Method]]="Test",INDEX(Method_Test[],MATCH("Totalkcal",Method_Test[Criteria],0),2),""))</f>
        <v>3000</v>
      </c>
      <c r="F196">
        <f>IF(calc[[#This Row],[C1Source]]="FAO",SUMIFS(DataFoodConso[Total Kcal],DataFoodConso[ISO3],calc[[#This Row],[ISO3]]),"")</f>
        <v>3302</v>
      </c>
      <c r="G196" t="str">
        <f>IF(calc[[#This Row],[C1Value]]&gt;0,IF(calc[[#This Row],[C1Value]]&lt;=calc[[#This Row],[C1Threshold]],"No","Yes"),"nd")</f>
        <v>Yes</v>
      </c>
      <c r="H196" t="str">
        <f>IF(calc[[#This Row],[Method]]="FABLEBrief",INDEX(Method_FABLEBrief[],MATCH("RedMeatkcal",Method_FABLEBrief[Criteria],0),3),IF(calc[[#This Row],[Method]]="Test",INDEX(Method_Test[],MATCH("RedMeatkcal",Method_Test[Criteria],0),3),""))</f>
        <v>FAO</v>
      </c>
      <c r="I196">
        <f>IF(calc[[#This Row],[Method]]="FABLEBrief",INDEX(Method_FABLEBrief[],MATCH("RedMeatkcal",Method_FABLEBrief[Criteria],0),2),IF(calc[[#This Row],[Method]]="Test",INDEX(Method_Test[],MATCH("RedMeatkcal",Method_Test[Criteria],0),2),""))</f>
        <v>60</v>
      </c>
      <c r="J196">
        <f>IF(calc[[#This Row],[C2Source]]="FAO",SUMIFS(DataFoodConso[Red Meat],DataFoodConso[ISO3],calc[[#This Row],[ISO3]]),"")</f>
        <v>56</v>
      </c>
      <c r="K196" t="str">
        <f>IF(AND(calc[[#This Row],[C2Value]]&gt;0,calc[[#This Row],[C2Value]]&lt;=calc[[#This Row],[C2Threshold]]),"No","Yes")</f>
        <v>No</v>
      </c>
      <c r="L196" t="str">
        <f>IF(calc[[#This Row],[Method]]="FABLEBrief",INDEX(Method_FABLEBrief[],MATCH("LandRemovalPotential",Method_FABLEBrief[Criteria],0),3),IF(calc[[#This Row],[Method]]="Test",INDEX(Method_Test[],MATCH("LandRemovalPotential",Method_Test[Criteria],0),3),""))</f>
        <v>RoeNoAgri</v>
      </c>
      <c r="M196" s="3">
        <f>IF(calc[[#This Row],[Method]]="FABLEBrief",INDEX(Method_FABLEBrief[],MATCH("LandRemovalPotential",Method_FABLEBrief[Criteria],0),2),IF(calc[[#This Row],[Method]]="Test",INDEX(Method_Test[],MATCH("LandRemovalPotential",Method_Test[Criteria],0),2),""))</f>
        <v>0.19550000000000001</v>
      </c>
      <c r="N196" s="3">
        <f>IF(AND(calc[[#This Row],[C3Source]]="RoeNoAgri",calc[[#This Row],[C4Source]]="FAO"),SUMIFS(DataShLandRemPot[FAOSh_noagri],DataShLandRemPot[ISO3],calc[[#This Row],[ISO3]]),IF(AND(calc[[#This Row],[C3Source]]="RoeAgri",calc[[#This Row],[C4Source]]="FAO"),SUMIFS(DataShLandRemPot[FAOSh_withagri],DataShLandRemPot[ISO3],calc[[#This Row],[ISO3]]),IF(AND(calc[[#This Row],[C3Source]]="RoeNoAgri",calc[[#This Row],[C4Source]]="GHGI"),SUMIFS(DataShLandRemPot[GHGISh_noagri],DataShLandRemPot[ISO3],calc[[#This Row],[ISO3]]),IF(AND(calc[[#This Row],[C3Source]]="RoeAgri",calc[[#This Row],[C4Source]]="GHGI"),SUMIFS(DataShLandRemPot[GHGISh_wagri],DataShLandRemPot[ISO3],calc[[#This Row],[ISO3]]),""))))</f>
        <v>8.6250771165166196E-4</v>
      </c>
      <c r="O196" t="str">
        <f>IF(calc[[#This Row],[C3Value]]&lt;&gt;0,IF(calc[[#This Row],[C3Value]]&gt;=calc[[#This Row],[C3Threshold]],"Yes","No"),"nd")</f>
        <v>No</v>
      </c>
      <c r="P196" t="str">
        <f>IF(calc[[#This Row],[Method]]="FABLEBrief",INDEX(Method_FABLEBrief[],MATCH("LULUCFnegative",Method_FABLEBrief[Criteria],0),3),IF(calc[[#This Row],[Method]]="Test",INDEX(Method_Test[],MATCH("LULUCFnegative",Method_Test[Criteria],0),3),""))</f>
        <v>FAO</v>
      </c>
      <c r="Q196" s="25">
        <f>IF(calc[[#This Row],[Method]]="FABLEBrief",INDEX(Method_FABLEBrief[],MATCH("LULUCFnegative",Method_FABLEBrief[Criteria],0),2),IF(calc[[#This Row],[Method]]="Test",INDEX(Method_Test[],MATCH("LULUCFnegative",Method_Test[Criteria],0),2),""))</f>
        <v>0</v>
      </c>
      <c r="R196" s="29">
        <f>IF(calc[[#This Row],[C4Source]]="FAO",SUMIFS(DataGHGFAO[LULUCF_MtCO2e],DataGHGFAO[ISO3],calc[[#This Row],[ISO3]]),IF(calc[[#This Row],[C4Source]]="GHGI",SUMIFS(DataGHGI[MtCO2e],DataGHGI[Sector],"Land-Use Change and Forestry",DataGHGI[ISO3],calc[[#This Row],[ISO3]]),""))</f>
        <v>0</v>
      </c>
      <c r="S196" t="str">
        <f>IF(calc[[#This Row],[C4Value]]&lt;&gt;0,IF(calc[[#This Row],[C4Value]]&lt;calc[[#This Row],[C4Threshold]],"Yes","No"),"nd")</f>
        <v>nd</v>
      </c>
      <c r="T196" t="str">
        <f>IF(calc[[#This Row],[Method]]="FABLEBrief",INDEX(Method_FABLEBrief[],MATCH("AFOLU",Method_FABLEBrief[Criteria],0),3),IF(calc[[#This Row],[Method]]="Test",INDEX(Method_Test[],MATCH("AFOLU",Method_Test[Criteria],0),3),""))</f>
        <v>FAO</v>
      </c>
      <c r="U196" s="25">
        <f>IF(calc[[#This Row],[Method]]="FABLEBrief",INDEX(Method_FABLEBrief[],MATCH("AFOLU",Method_FABLEBrief[Criteria],0),2),IF(calc[[#This Row],[Method]]="Test",INDEX(Method_Test[],MATCH("AFOLU",Method_Test[Criteria],0),2),""))</f>
        <v>0</v>
      </c>
      <c r="V196" s="25">
        <f>IF(calc[[#This Row],[C5Source]]="FAO",SUMIFS(DataGHGFAO[AFOLU_MtCO2e],DataGHGFAO[ISO3],calc[[#This Row],[ISO3]]),IF(calc[[#This Row],[C5Source]]="GHGI",SUMIFS(DataGHGI[MtCO2e],DataGHGI[Sector],"Land-Use Change and Forestry",DataGHGI[ISO3],calc[[#This Row],[ISO3]])+SUMIFS(DataGHGI[MtCO2e],DataGHGI[Sector],"Agriculture",DataGHGI[ISO3],calc[[#This Row],[ISO3]]),""))</f>
        <v>6.6336474000000001</v>
      </c>
      <c r="W196" t="str">
        <f>IF(calc[[#This Row],[C5Value]]&lt;&gt;0,IF(calc[[#This Row],[C5Value]]&lt;calc[[#This Row],[C5Threshold]],"No","Yes"),"nd")</f>
        <v>Yes</v>
      </c>
      <c r="X196" s="60" t="str">
        <f>IF(AND(calc[[#This Row],[C1Outcome]]="NO",calc[[#This Row],[C2Outcome]]="NO"),IF(calc[[#This Row],[C3Outcome]]="YES","Profile5","Profile6"),IF(calc[[#This Row],[C3Outcome]]="No","Profile4",IF(calc[[#This Row],[C4Outcome]]="YES",IF(calc[[#This Row],[C5Outcome]]="YES","Profile1","Profile2"),"Profile3")))</f>
        <v>Profile4</v>
      </c>
      <c r="Y196" s="44" t="str">
        <f>IF(OR(calc[[#This Row],[C1Outcome]]="nd",calc[[#This Row],[C3Outcome]]="nd",calc[[#This Row],[C5Outcome]]="nd"),"",calc[[#This Row],[PROFILE_pre]])</f>
        <v>Profile4</v>
      </c>
      <c r="Z196" s="62">
        <f>SUMIFS(DataGHGFAO[LULUCF_MtCO2e],DataGHGFAO[ISO3],calc[[#This Row],[ISO3]])</f>
        <v>0</v>
      </c>
      <c r="AA196" s="62">
        <f>SUMIFS(DataGHGFAO[Crop_MtCO2e],DataGHGFAO[ISO3],calc[[#This Row],[ISO3]])</f>
        <v>1.0980438000000001</v>
      </c>
      <c r="AB196" s="62">
        <f>SUMIFS(DataGHGFAO[Livestock_MtCO2e],DataGHGFAO[ISO3],calc[[#This Row],[ISO3]])</f>
        <v>5.5356036</v>
      </c>
      <c r="AC196" s="62">
        <f>SUMIFS(DataGHGFAO[AFOLU_MtCO2e],DataGHGFAO[ISO3],calc[[#This Row],[ISO3]])</f>
        <v>6.6336474000000001</v>
      </c>
    </row>
    <row r="197" spans="1:29">
      <c r="A197" t="s">
        <v>289</v>
      </c>
      <c r="B197" t="s">
        <v>290</v>
      </c>
      <c r="C197" t="str">
        <f>INDEX(SelectionMethod[],MATCH("x",SelectionMethod[Selection],0),2)</f>
        <v>FABLEBrief</v>
      </c>
      <c r="D197" t="str">
        <f>IF(calc[[#This Row],[Method]]="FABLEBrief",INDEX(Method_FABLEBrief[],MATCH("Totalkcal",Method_FABLEBrief[Criteria],0),3),IF(calc[[#This Row],[Method]]="Test",INDEX(Method_Test[],MATCH("Totalkcal",Method_Test[Criteria],0),3),""))</f>
        <v>FAO</v>
      </c>
      <c r="E197">
        <f>IF(calc[[#This Row],[Method]]="FABLEBrief",INDEX(Method_FABLEBrief[],MATCH("Totalkcal",Method_FABLEBrief[Criteria],0),2),IF(calc[[#This Row],[Method]]="Test",INDEX(Method_Test[],MATCH("Totalkcal",Method_Test[Criteria],0),2),""))</f>
        <v>3000</v>
      </c>
      <c r="F197">
        <f>IF(calc[[#This Row],[C1Source]]="FAO",SUMIFS(DataFoodConso[Total Kcal],DataFoodConso[ISO3],calc[[#This Row],[ISO3]]),"")</f>
        <v>2601</v>
      </c>
      <c r="G197" t="str">
        <f>IF(calc[[#This Row],[C1Value]]&gt;0,IF(calc[[#This Row],[C1Value]]&lt;=calc[[#This Row],[C1Threshold]],"No","Yes"),"nd")</f>
        <v>No</v>
      </c>
      <c r="H197" t="str">
        <f>IF(calc[[#This Row],[Method]]="FABLEBrief",INDEX(Method_FABLEBrief[],MATCH("RedMeatkcal",Method_FABLEBrief[Criteria],0),3),IF(calc[[#This Row],[Method]]="Test",INDEX(Method_Test[],MATCH("RedMeatkcal",Method_Test[Criteria],0),3),""))</f>
        <v>FAO</v>
      </c>
      <c r="I197">
        <f>IF(calc[[#This Row],[Method]]="FABLEBrief",INDEX(Method_FABLEBrief[],MATCH("RedMeatkcal",Method_FABLEBrief[Criteria],0),2),IF(calc[[#This Row],[Method]]="Test",INDEX(Method_Test[],MATCH("RedMeatkcal",Method_Test[Criteria],0),2),""))</f>
        <v>60</v>
      </c>
      <c r="J197">
        <f>IF(calc[[#This Row],[C2Source]]="FAO",SUMIFS(DataFoodConso[Red Meat],DataFoodConso[ISO3],calc[[#This Row],[ISO3]]),"")</f>
        <v>54</v>
      </c>
      <c r="K197" t="str">
        <f>IF(AND(calc[[#This Row],[C2Value]]&gt;0,calc[[#This Row],[C2Value]]&lt;=calc[[#This Row],[C2Threshold]]),"No","Yes")</f>
        <v>No</v>
      </c>
      <c r="L197" t="str">
        <f>IF(calc[[#This Row],[Method]]="FABLEBrief",INDEX(Method_FABLEBrief[],MATCH("LandRemovalPotential",Method_FABLEBrief[Criteria],0),3),IF(calc[[#This Row],[Method]]="Test",INDEX(Method_Test[],MATCH("LandRemovalPotential",Method_Test[Criteria],0),3),""))</f>
        <v>RoeNoAgri</v>
      </c>
      <c r="M197" s="3">
        <f>IF(calc[[#This Row],[Method]]="FABLEBrief",INDEX(Method_FABLEBrief[],MATCH("LandRemovalPotential",Method_FABLEBrief[Criteria],0),2),IF(calc[[#This Row],[Method]]="Test",INDEX(Method_Test[],MATCH("LandRemovalPotential",Method_Test[Criteria],0),2),""))</f>
        <v>0.19550000000000001</v>
      </c>
      <c r="N197" s="3">
        <f>IF(AND(calc[[#This Row],[C3Source]]="RoeNoAgri",calc[[#This Row],[C4Source]]="FAO"),SUMIFS(DataShLandRemPot[FAOSh_noagri],DataShLandRemPot[ISO3],calc[[#This Row],[ISO3]]),IF(AND(calc[[#This Row],[C3Source]]="RoeAgri",calc[[#This Row],[C4Source]]="FAO"),SUMIFS(DataShLandRemPot[FAOSh_withagri],DataShLandRemPot[ISO3],calc[[#This Row],[ISO3]]),IF(AND(calc[[#This Row],[C3Source]]="RoeNoAgri",calc[[#This Row],[C4Source]]="GHGI"),SUMIFS(DataShLandRemPot[GHGISh_noagri],DataShLandRemPot[ISO3],calc[[#This Row],[ISO3]]),IF(AND(calc[[#This Row],[C3Source]]="RoeAgri",calc[[#This Row],[C4Source]]="GHGI"),SUMIFS(DataShLandRemPot[GHGISh_wagri],DataShLandRemPot[ISO3],calc[[#This Row],[ISO3]]),""))))</f>
        <v>0.36105429158254609</v>
      </c>
      <c r="O197" t="str">
        <f>IF(calc[[#This Row],[C3Value]]&lt;&gt;0,IF(calc[[#This Row],[C3Value]]&gt;=calc[[#This Row],[C3Threshold]],"Yes","No"),"nd")</f>
        <v>Yes</v>
      </c>
      <c r="P197" t="str">
        <f>IF(calc[[#This Row],[Method]]="FABLEBrief",INDEX(Method_FABLEBrief[],MATCH("LULUCFnegative",Method_FABLEBrief[Criteria],0),3),IF(calc[[#This Row],[Method]]="Test",INDEX(Method_Test[],MATCH("LULUCFnegative",Method_Test[Criteria],0),3),""))</f>
        <v>FAO</v>
      </c>
      <c r="Q197" s="25">
        <f>IF(calc[[#This Row],[Method]]="FABLEBrief",INDEX(Method_FABLEBrief[],MATCH("LULUCFnegative",Method_FABLEBrief[Criteria],0),2),IF(calc[[#This Row],[Method]]="Test",INDEX(Method_Test[],MATCH("LULUCFnegative",Method_Test[Criteria],0),2),""))</f>
        <v>0</v>
      </c>
      <c r="R197" s="29">
        <f>IF(calc[[#This Row],[C4Source]]="FAO",SUMIFS(DataGHGFAO[LULUCF_MtCO2e],DataGHGFAO[ISO3],calc[[#This Row],[ISO3]]),IF(calc[[#This Row],[C4Source]]="GHGI",SUMIFS(DataGHGI[MtCO2e],DataGHGI[Sector],"Land-Use Change and Forestry",DataGHGI[ISO3],calc[[#This Row],[ISO3]]),""))</f>
        <v>4.3656921000000004</v>
      </c>
      <c r="S197" t="str">
        <f>IF(calc[[#This Row],[C4Value]]&lt;&gt;0,IF(calc[[#This Row],[C4Value]]&lt;calc[[#This Row],[C4Threshold]],"Yes","No"),"nd")</f>
        <v>No</v>
      </c>
      <c r="T197" t="str">
        <f>IF(calc[[#This Row],[Method]]="FABLEBrief",INDEX(Method_FABLEBrief[],MATCH("AFOLU",Method_FABLEBrief[Criteria],0),3),IF(calc[[#This Row],[Method]]="Test",INDEX(Method_Test[],MATCH("AFOLU",Method_Test[Criteria],0),3),""))</f>
        <v>FAO</v>
      </c>
      <c r="U197" s="25">
        <f>IF(calc[[#This Row],[Method]]="FABLEBrief",INDEX(Method_FABLEBrief[],MATCH("AFOLU",Method_FABLEBrief[Criteria],0),2),IF(calc[[#This Row],[Method]]="Test",INDEX(Method_Test[],MATCH("AFOLU",Method_Test[Criteria],0),2),""))</f>
        <v>0</v>
      </c>
      <c r="V197" s="25">
        <f>IF(calc[[#This Row],[C5Source]]="FAO",SUMIFS(DataGHGFAO[AFOLU_MtCO2e],DataGHGFAO[ISO3],calc[[#This Row],[ISO3]]),IF(calc[[#This Row],[C5Source]]="GHGI",SUMIFS(DataGHGI[MtCO2e],DataGHGI[Sector],"Land-Use Change and Forestry",DataGHGI[ISO3],calc[[#This Row],[ISO3]])+SUMIFS(DataGHGI[MtCO2e],DataGHGI[Sector],"Agriculture",DataGHGI[ISO3],calc[[#This Row],[ISO3]]),""))</f>
        <v>16.956485900000001</v>
      </c>
      <c r="W197" t="str">
        <f>IF(calc[[#This Row],[C5Value]]&lt;&gt;0,IF(calc[[#This Row],[C5Value]]&lt;calc[[#This Row],[C5Threshold]],"No","Yes"),"nd")</f>
        <v>Yes</v>
      </c>
      <c r="X197" s="60" t="str">
        <f>IF(AND(calc[[#This Row],[C1Outcome]]="NO",calc[[#This Row],[C2Outcome]]="NO"),IF(calc[[#This Row],[C3Outcome]]="YES","Profile5","Profile6"),IF(calc[[#This Row],[C3Outcome]]="No","Profile4",IF(calc[[#This Row],[C4Outcome]]="YES",IF(calc[[#This Row],[C5Outcome]]="YES","Profile1","Profile2"),"Profile3")))</f>
        <v>Profile5</v>
      </c>
      <c r="Y197" s="44" t="str">
        <f>IF(OR(calc[[#This Row],[C1Outcome]]="nd",calc[[#This Row],[C3Outcome]]="nd",calc[[#This Row],[C5Outcome]]="nd"),"",calc[[#This Row],[PROFILE_pre]])</f>
        <v>Profile5</v>
      </c>
      <c r="Z197" s="62">
        <f>SUMIFS(DataGHGFAO[LULUCF_MtCO2e],DataGHGFAO[ISO3],calc[[#This Row],[ISO3]])</f>
        <v>4.3656921000000004</v>
      </c>
      <c r="AA197" s="62">
        <f>SUMIFS(DataGHGFAO[Crop_MtCO2e],DataGHGFAO[ISO3],calc[[#This Row],[ISO3]])</f>
        <v>3.3009423000000009</v>
      </c>
      <c r="AB197" s="62">
        <f>SUMIFS(DataGHGFAO[Livestock_MtCO2e],DataGHGFAO[ISO3],calc[[#This Row],[ISO3]])</f>
        <v>9.2898514999999993</v>
      </c>
      <c r="AC197" s="62">
        <f>SUMIFS(DataGHGFAO[AFOLU_MtCO2e],DataGHGFAO[ISO3],calc[[#This Row],[ISO3]])</f>
        <v>16.956485900000001</v>
      </c>
    </row>
    <row r="198" spans="1:29">
      <c r="A198" t="s">
        <v>135</v>
      </c>
      <c r="B198" t="s">
        <v>136</v>
      </c>
      <c r="C198" t="str">
        <f>INDEX(SelectionMethod[],MATCH("x",SelectionMethod[Selection],0),2)</f>
        <v>FABLEBrief</v>
      </c>
      <c r="D198" t="str">
        <f>IF(calc[[#This Row],[Method]]="FABLEBrief",INDEX(Method_FABLEBrief[],MATCH("Totalkcal",Method_FABLEBrief[Criteria],0),3),IF(calc[[#This Row],[Method]]="Test",INDEX(Method_Test[],MATCH("Totalkcal",Method_Test[Criteria],0),3),""))</f>
        <v>FAO</v>
      </c>
      <c r="E198">
        <f>IF(calc[[#This Row],[Method]]="FABLEBrief",INDEX(Method_FABLEBrief[],MATCH("Totalkcal",Method_FABLEBrief[Criteria],0),2),IF(calc[[#This Row],[Method]]="Test",INDEX(Method_Test[],MATCH("Totalkcal",Method_Test[Criteria],0),2),""))</f>
        <v>3000</v>
      </c>
      <c r="F198">
        <f>IF(calc[[#This Row],[C1Source]]="FAO",SUMIFS(DataFoodConso[Total Kcal],DataFoodConso[ISO3],calc[[#This Row],[ISO3]]),"")</f>
        <v>2865</v>
      </c>
      <c r="G198" t="str">
        <f>IF(calc[[#This Row],[C1Value]]&gt;0,IF(calc[[#This Row],[C1Value]]&lt;=calc[[#This Row],[C1Threshold]],"No","Yes"),"nd")</f>
        <v>No</v>
      </c>
      <c r="H198" t="str">
        <f>IF(calc[[#This Row],[Method]]="FABLEBrief",INDEX(Method_FABLEBrief[],MATCH("RedMeatkcal",Method_FABLEBrief[Criteria],0),3),IF(calc[[#This Row],[Method]]="Test",INDEX(Method_Test[],MATCH("RedMeatkcal",Method_Test[Criteria],0),3),""))</f>
        <v>FAO</v>
      </c>
      <c r="I198">
        <f>IF(calc[[#This Row],[Method]]="FABLEBrief",INDEX(Method_FABLEBrief[],MATCH("RedMeatkcal",Method_FABLEBrief[Criteria],0),2),IF(calc[[#This Row],[Method]]="Test",INDEX(Method_Test[],MATCH("RedMeatkcal",Method_Test[Criteria],0),2),""))</f>
        <v>60</v>
      </c>
      <c r="J198">
        <f>IF(calc[[#This Row],[C2Source]]="FAO",SUMIFS(DataFoodConso[Red Meat],DataFoodConso[ISO3],calc[[#This Row],[ISO3]]),"")</f>
        <v>358</v>
      </c>
      <c r="K198" t="str">
        <f>IF(AND(calc[[#This Row],[C2Value]]&gt;0,calc[[#This Row],[C2Value]]&lt;=calc[[#This Row],[C2Threshold]]),"No","Yes")</f>
        <v>Yes</v>
      </c>
      <c r="L198" t="str">
        <f>IF(calc[[#This Row],[Method]]="FABLEBrief",INDEX(Method_FABLEBrief[],MATCH("LandRemovalPotential",Method_FABLEBrief[Criteria],0),3),IF(calc[[#This Row],[Method]]="Test",INDEX(Method_Test[],MATCH("LandRemovalPotential",Method_Test[Criteria],0),3),""))</f>
        <v>RoeNoAgri</v>
      </c>
      <c r="M198" s="3">
        <f>IF(calc[[#This Row],[Method]]="FABLEBrief",INDEX(Method_FABLEBrief[],MATCH("LandRemovalPotential",Method_FABLEBrief[Criteria],0),2),IF(calc[[#This Row],[Method]]="Test",INDEX(Method_Test[],MATCH("LandRemovalPotential",Method_Test[Criteria],0),2),""))</f>
        <v>0.19550000000000001</v>
      </c>
      <c r="N198" s="3">
        <f>IF(AND(calc[[#This Row],[C3Source]]="RoeNoAgri",calc[[#This Row],[C4Source]]="FAO"),SUMIFS(DataShLandRemPot[FAOSh_noagri],DataShLandRemPot[ISO3],calc[[#This Row],[ISO3]]),IF(AND(calc[[#This Row],[C3Source]]="RoeAgri",calc[[#This Row],[C4Source]]="FAO"),SUMIFS(DataShLandRemPot[FAOSh_withagri],DataShLandRemPot[ISO3],calc[[#This Row],[ISO3]]),IF(AND(calc[[#This Row],[C3Source]]="RoeNoAgri",calc[[#This Row],[C4Source]]="GHGI"),SUMIFS(DataShLandRemPot[GHGISh_noagri],DataShLandRemPot[ISO3],calc[[#This Row],[ISO3]]),IF(AND(calc[[#This Row],[C3Source]]="RoeAgri",calc[[#This Row],[C4Source]]="GHGI"),SUMIFS(DataShLandRemPot[GHGISh_wagri],DataShLandRemPot[ISO3],calc[[#This Row],[ISO3]]),""))))</f>
        <v>5.6929577109693284E-2</v>
      </c>
      <c r="O198" t="str">
        <f>IF(calc[[#This Row],[C3Value]]&lt;&gt;0,IF(calc[[#This Row],[C3Value]]&gt;=calc[[#This Row],[C3Threshold]],"Yes","No"),"nd")</f>
        <v>No</v>
      </c>
      <c r="P198" t="str">
        <f>IF(calc[[#This Row],[Method]]="FABLEBrief",INDEX(Method_FABLEBrief[],MATCH("LULUCFnegative",Method_FABLEBrief[Criteria],0),3),IF(calc[[#This Row],[Method]]="Test",INDEX(Method_Test[],MATCH("LULUCFnegative",Method_Test[Criteria],0),3),""))</f>
        <v>FAO</v>
      </c>
      <c r="Q198" s="25">
        <f>IF(calc[[#This Row],[Method]]="FABLEBrief",INDEX(Method_FABLEBrief[],MATCH("LULUCFnegative",Method_FABLEBrief[Criteria],0),2),IF(calc[[#This Row],[Method]]="Test",INDEX(Method_Test[],MATCH("LULUCFnegative",Method_Test[Criteria],0),2),""))</f>
        <v>0</v>
      </c>
      <c r="R198" s="29">
        <f>IF(calc[[#This Row],[C4Source]]="FAO",SUMIFS(DataGHGFAO[LULUCF_MtCO2e],DataGHGFAO[ISO3],calc[[#This Row],[ISO3]]),IF(calc[[#This Row],[C4Source]]="GHGI",SUMIFS(DataGHGI[MtCO2e],DataGHGI[Sector],"Land-Use Change and Forestry",DataGHGI[ISO3],calc[[#This Row],[ISO3]]),""))</f>
        <v>-7.1106800000000012E-2</v>
      </c>
      <c r="S198" t="str">
        <f>IF(calc[[#This Row],[C4Value]]&lt;&gt;0,IF(calc[[#This Row],[C4Value]]&lt;calc[[#This Row],[C4Threshold]],"Yes","No"),"nd")</f>
        <v>Yes</v>
      </c>
      <c r="T198" t="str">
        <f>IF(calc[[#This Row],[Method]]="FABLEBrief",INDEX(Method_FABLEBrief[],MATCH("AFOLU",Method_FABLEBrief[Criteria],0),3),IF(calc[[#This Row],[Method]]="Test",INDEX(Method_Test[],MATCH("AFOLU",Method_Test[Criteria],0),3),""))</f>
        <v>FAO</v>
      </c>
      <c r="U198" s="25">
        <f>IF(calc[[#This Row],[Method]]="FABLEBrief",INDEX(Method_FABLEBrief[],MATCH("AFOLU",Method_FABLEBrief[Criteria],0),2),IF(calc[[#This Row],[Method]]="Test",INDEX(Method_Test[],MATCH("AFOLU",Method_Test[Criteria],0),2),""))</f>
        <v>0</v>
      </c>
      <c r="V198" s="25">
        <f>IF(calc[[#This Row],[C5Source]]="FAO",SUMIFS(DataGHGFAO[AFOLU_MtCO2e],DataGHGFAO[ISO3],calc[[#This Row],[ISO3]]),IF(calc[[#This Row],[C5Source]]="GHGI",SUMIFS(DataGHGI[MtCO2e],DataGHGI[Sector],"Land-Use Change and Forestry",DataGHGI[ISO3],calc[[#This Row],[ISO3]])+SUMIFS(DataGHGI[MtCO2e],DataGHGI[Sector],"Agriculture",DataGHGI[ISO3],calc[[#This Row],[ISO3]]),""))</f>
        <v>6.2186966000000004</v>
      </c>
      <c r="W198" t="str">
        <f>IF(calc[[#This Row],[C5Value]]&lt;&gt;0,IF(calc[[#This Row],[C5Value]]&lt;calc[[#This Row],[C5Threshold]],"No","Yes"),"nd")</f>
        <v>Yes</v>
      </c>
      <c r="X198" s="60" t="str">
        <f>IF(AND(calc[[#This Row],[C1Outcome]]="NO",calc[[#This Row],[C2Outcome]]="NO"),IF(calc[[#This Row],[C3Outcome]]="YES","Profile5","Profile6"),IF(calc[[#This Row],[C3Outcome]]="No","Profile4",IF(calc[[#This Row],[C4Outcome]]="YES",IF(calc[[#This Row],[C5Outcome]]="YES","Profile1","Profile2"),"Profile3")))</f>
        <v>Profile4</v>
      </c>
      <c r="Y198" s="44" t="str">
        <f>IF(OR(calc[[#This Row],[C1Outcome]]="nd",calc[[#This Row],[C3Outcome]]="nd",calc[[#This Row],[C5Outcome]]="nd"),"",calc[[#This Row],[PROFILE_pre]])</f>
        <v>Profile4</v>
      </c>
      <c r="Z198" s="62">
        <f>SUMIFS(DataGHGFAO[LULUCF_MtCO2e],DataGHGFAO[ISO3],calc[[#This Row],[ISO3]])</f>
        <v>-7.1106800000000012E-2</v>
      </c>
      <c r="AA198" s="62">
        <f>SUMIFS(DataGHGFAO[Crop_MtCO2e],DataGHGFAO[ISO3],calc[[#This Row],[ISO3]])</f>
        <v>1.7080476000000004</v>
      </c>
      <c r="AB198" s="62">
        <f>SUMIFS(DataGHGFAO[Livestock_MtCO2e],DataGHGFAO[ISO3],calc[[#This Row],[ISO3]])</f>
        <v>4.5817556999999995</v>
      </c>
      <c r="AC198" s="62">
        <f>SUMIFS(DataGHGFAO[AFOLU_MtCO2e],DataGHGFAO[ISO3],calc[[#This Row],[ISO3]])</f>
        <v>6.2186966000000004</v>
      </c>
    </row>
    <row r="199" spans="1:29">
      <c r="A199" t="s">
        <v>562</v>
      </c>
      <c r="B199" t="s">
        <v>563</v>
      </c>
      <c r="C199" t="str">
        <f>INDEX(SelectionMethod[],MATCH("x",SelectionMethod[Selection],0),2)</f>
        <v>FABLEBrief</v>
      </c>
      <c r="D199" t="str">
        <f>IF(calc[[#This Row],[Method]]="FABLEBrief",INDEX(Method_FABLEBrief[],MATCH("Totalkcal",Method_FABLEBrief[Criteria],0),3),IF(calc[[#This Row],[Method]]="Test",INDEX(Method_Test[],MATCH("Totalkcal",Method_Test[Criteria],0),3),""))</f>
        <v>FAO</v>
      </c>
      <c r="E199">
        <f>IF(calc[[#This Row],[Method]]="FABLEBrief",INDEX(Method_FABLEBrief[],MATCH("Totalkcal",Method_FABLEBrief[Criteria],0),2),IF(calc[[#This Row],[Method]]="Test",INDEX(Method_Test[],MATCH("Totalkcal",Method_Test[Criteria],0),2),""))</f>
        <v>3000</v>
      </c>
      <c r="F199">
        <f>IF(calc[[#This Row],[C1Source]]="FAO",SUMIFS(DataFoodConso[Total Kcal],DataFoodConso[ISO3],calc[[#This Row],[ISO3]]),"")</f>
        <v>0</v>
      </c>
      <c r="G199" t="str">
        <f>IF(calc[[#This Row],[C1Value]]&gt;0,IF(calc[[#This Row],[C1Value]]&lt;=calc[[#This Row],[C1Threshold]],"No","Yes"),"nd")</f>
        <v>nd</v>
      </c>
      <c r="H199" t="str">
        <f>IF(calc[[#This Row],[Method]]="FABLEBrief",INDEX(Method_FABLEBrief[],MATCH("RedMeatkcal",Method_FABLEBrief[Criteria],0),3),IF(calc[[#This Row],[Method]]="Test",INDEX(Method_Test[],MATCH("RedMeatkcal",Method_Test[Criteria],0),3),""))</f>
        <v>FAO</v>
      </c>
      <c r="I199">
        <f>IF(calc[[#This Row],[Method]]="FABLEBrief",INDEX(Method_FABLEBrief[],MATCH("RedMeatkcal",Method_FABLEBrief[Criteria],0),2),IF(calc[[#This Row],[Method]]="Test",INDEX(Method_Test[],MATCH("RedMeatkcal",Method_Test[Criteria],0),2),""))</f>
        <v>60</v>
      </c>
      <c r="J199">
        <f>IF(calc[[#This Row],[C2Source]]="FAO",SUMIFS(DataFoodConso[Red Meat],DataFoodConso[ISO3],calc[[#This Row],[ISO3]]),"")</f>
        <v>0</v>
      </c>
      <c r="K199" t="str">
        <f>IF(AND(calc[[#This Row],[C2Value]]&gt;0,calc[[#This Row],[C2Value]]&lt;=calc[[#This Row],[C2Threshold]]),"No","Yes")</f>
        <v>Yes</v>
      </c>
      <c r="L199" t="str">
        <f>IF(calc[[#This Row],[Method]]="FABLEBrief",INDEX(Method_FABLEBrief[],MATCH("LandRemovalPotential",Method_FABLEBrief[Criteria],0),3),IF(calc[[#This Row],[Method]]="Test",INDEX(Method_Test[],MATCH("LandRemovalPotential",Method_Test[Criteria],0),3),""))</f>
        <v>RoeNoAgri</v>
      </c>
      <c r="M199" s="3">
        <f>IF(calc[[#This Row],[Method]]="FABLEBrief",INDEX(Method_FABLEBrief[],MATCH("LandRemovalPotential",Method_FABLEBrief[Criteria],0),2),IF(calc[[#This Row],[Method]]="Test",INDEX(Method_Test[],MATCH("LandRemovalPotential",Method_Test[Criteria],0),2),""))</f>
        <v>0.19550000000000001</v>
      </c>
      <c r="N199" s="3">
        <f>IF(AND(calc[[#This Row],[C3Source]]="RoeNoAgri",calc[[#This Row],[C4Source]]="FAO"),SUMIFS(DataShLandRemPot[FAOSh_noagri],DataShLandRemPot[ISO3],calc[[#This Row],[ISO3]]),IF(AND(calc[[#This Row],[C3Source]]="RoeAgri",calc[[#This Row],[C4Source]]="FAO"),SUMIFS(DataShLandRemPot[FAOSh_withagri],DataShLandRemPot[ISO3],calc[[#This Row],[ISO3]]),IF(AND(calc[[#This Row],[C3Source]]="RoeNoAgri",calc[[#This Row],[C4Source]]="GHGI"),SUMIFS(DataShLandRemPot[GHGISh_noagri],DataShLandRemPot[ISO3],calc[[#This Row],[ISO3]]),IF(AND(calc[[#This Row],[C3Source]]="RoeAgri",calc[[#This Row],[C4Source]]="GHGI"),SUMIFS(DataShLandRemPot[GHGISh_wagri],DataShLandRemPot[ISO3],calc[[#This Row],[ISO3]]),""))))</f>
        <v>0</v>
      </c>
      <c r="O199" t="str">
        <f>IF(calc[[#This Row],[C3Value]]&lt;&gt;0,IF(calc[[#This Row],[C3Value]]&gt;=calc[[#This Row],[C3Threshold]],"Yes","No"),"nd")</f>
        <v>nd</v>
      </c>
      <c r="P199" t="str">
        <f>IF(calc[[#This Row],[Method]]="FABLEBrief",INDEX(Method_FABLEBrief[],MATCH("LULUCFnegative",Method_FABLEBrief[Criteria],0),3),IF(calc[[#This Row],[Method]]="Test",INDEX(Method_Test[],MATCH("LULUCFnegative",Method_Test[Criteria],0),3),""))</f>
        <v>FAO</v>
      </c>
      <c r="Q199" s="25">
        <f>IF(calc[[#This Row],[Method]]="FABLEBrief",INDEX(Method_FABLEBrief[],MATCH("LULUCFnegative",Method_FABLEBrief[Criteria],0),2),IF(calc[[#This Row],[Method]]="Test",INDEX(Method_Test[],MATCH("LULUCFnegative",Method_Test[Criteria],0),2),""))</f>
        <v>0</v>
      </c>
      <c r="R199" s="29">
        <f>IF(calc[[#This Row],[C4Source]]="FAO",SUMIFS(DataGHGFAO[LULUCF_MtCO2e],DataGHGFAO[ISO3],calc[[#This Row],[ISO3]]),IF(calc[[#This Row],[C4Source]]="GHGI",SUMIFS(DataGHGI[MtCO2e],DataGHGI[Sector],"Land-Use Change and Forestry",DataGHGI[ISO3],calc[[#This Row],[ISO3]]),""))</f>
        <v>0</v>
      </c>
      <c r="S199" t="str">
        <f>IF(calc[[#This Row],[C4Value]]&lt;&gt;0,IF(calc[[#This Row],[C4Value]]&lt;calc[[#This Row],[C4Threshold]],"Yes","No"),"nd")</f>
        <v>nd</v>
      </c>
      <c r="T199" t="str">
        <f>IF(calc[[#This Row],[Method]]="FABLEBrief",INDEX(Method_FABLEBrief[],MATCH("AFOLU",Method_FABLEBrief[Criteria],0),3),IF(calc[[#This Row],[Method]]="Test",INDEX(Method_Test[],MATCH("AFOLU",Method_Test[Criteria],0),3),""))</f>
        <v>FAO</v>
      </c>
      <c r="U199" s="25">
        <f>IF(calc[[#This Row],[Method]]="FABLEBrief",INDEX(Method_FABLEBrief[],MATCH("AFOLU",Method_FABLEBrief[Criteria],0),2),IF(calc[[#This Row],[Method]]="Test",INDEX(Method_Test[],MATCH("AFOLU",Method_Test[Criteria],0),2),""))</f>
        <v>0</v>
      </c>
      <c r="V199" s="25">
        <f>IF(calc[[#This Row],[C5Source]]="FAO",SUMIFS(DataGHGFAO[AFOLU_MtCO2e],DataGHGFAO[ISO3],calc[[#This Row],[ISO3]]),IF(calc[[#This Row],[C5Source]]="GHGI",SUMIFS(DataGHGI[MtCO2e],DataGHGI[Sector],"Land-Use Change and Forestry",DataGHGI[ISO3],calc[[#This Row],[ISO3]])+SUMIFS(DataGHGI[MtCO2e],DataGHGI[Sector],"Agriculture",DataGHGI[ISO3],calc[[#This Row],[ISO3]]),""))</f>
        <v>0</v>
      </c>
      <c r="W199" t="str">
        <f>IF(calc[[#This Row],[C5Value]]&lt;&gt;0,IF(calc[[#This Row],[C5Value]]&lt;calc[[#This Row],[C5Threshold]],"No","Yes"),"nd")</f>
        <v>nd</v>
      </c>
      <c r="X199" s="60" t="str">
        <f>IF(AND(calc[[#This Row],[C1Outcome]]="NO",calc[[#This Row],[C2Outcome]]="NO"),IF(calc[[#This Row],[C3Outcome]]="YES","Profile5","Profile6"),IF(calc[[#This Row],[C3Outcome]]="No","Profile4",IF(calc[[#This Row],[C4Outcome]]="YES",IF(calc[[#This Row],[C5Outcome]]="YES","Profile1","Profile2"),"Profile3")))</f>
        <v>Profile3</v>
      </c>
      <c r="Y199" s="44" t="str">
        <f>IF(OR(calc[[#This Row],[C1Outcome]]="nd",calc[[#This Row],[C3Outcome]]="nd",calc[[#This Row],[C5Outcome]]="nd"),"",calc[[#This Row],[PROFILE_pre]])</f>
        <v/>
      </c>
      <c r="Z199" s="62">
        <f>SUMIFS(DataGHGFAO[LULUCF_MtCO2e],DataGHGFAO[ISO3],calc[[#This Row],[ISO3]])</f>
        <v>0</v>
      </c>
      <c r="AA199" s="62">
        <f>SUMIFS(DataGHGFAO[Crop_MtCO2e],DataGHGFAO[ISO3],calc[[#This Row],[ISO3]])</f>
        <v>0</v>
      </c>
      <c r="AB199" s="62">
        <f>SUMIFS(DataGHGFAO[Livestock_MtCO2e],DataGHGFAO[ISO3],calc[[#This Row],[ISO3]])</f>
        <v>0</v>
      </c>
      <c r="AC199" s="62">
        <f>SUMIFS(DataGHGFAO[AFOLU_MtCO2e],DataGHGFAO[ISO3],calc[[#This Row],[ISO3]])</f>
        <v>0</v>
      </c>
    </row>
    <row r="200" spans="1:29">
      <c r="A200" t="s">
        <v>23</v>
      </c>
      <c r="B200" t="s">
        <v>24</v>
      </c>
      <c r="C200" t="str">
        <f>INDEX(SelectionMethod[],MATCH("x",SelectionMethod[Selection],0),2)</f>
        <v>FABLEBrief</v>
      </c>
      <c r="D200" t="str">
        <f>IF(calc[[#This Row],[Method]]="FABLEBrief",INDEX(Method_FABLEBrief[],MATCH("Totalkcal",Method_FABLEBrief[Criteria],0),3),IF(calc[[#This Row],[Method]]="Test",INDEX(Method_Test[],MATCH("Totalkcal",Method_Test[Criteria],0),3),""))</f>
        <v>FAO</v>
      </c>
      <c r="E200">
        <f>IF(calc[[#This Row],[Method]]="FABLEBrief",INDEX(Method_FABLEBrief[],MATCH("Totalkcal",Method_FABLEBrief[Criteria],0),2),IF(calc[[#This Row],[Method]]="Test",INDEX(Method_Test[],MATCH("Totalkcal",Method_Test[Criteria],0),2),""))</f>
        <v>3000</v>
      </c>
      <c r="F200">
        <f>IF(calc[[#This Row],[C1Source]]="FAO",SUMIFS(DataFoodConso[Total Kcal],DataFoodConso[ISO3],calc[[#This Row],[ISO3]]),"")</f>
        <v>3123</v>
      </c>
      <c r="G200" t="str">
        <f>IF(calc[[#This Row],[C1Value]]&gt;0,IF(calc[[#This Row],[C1Value]]&lt;=calc[[#This Row],[C1Threshold]],"No","Yes"),"nd")</f>
        <v>Yes</v>
      </c>
      <c r="H200" t="str">
        <f>IF(calc[[#This Row],[Method]]="FABLEBrief",INDEX(Method_FABLEBrief[],MATCH("RedMeatkcal",Method_FABLEBrief[Criteria],0),3),IF(calc[[#This Row],[Method]]="Test",INDEX(Method_Test[],MATCH("RedMeatkcal",Method_Test[Criteria],0),3),""))</f>
        <v>FAO</v>
      </c>
      <c r="I200">
        <f>IF(calc[[#This Row],[Method]]="FABLEBrief",INDEX(Method_FABLEBrief[],MATCH("RedMeatkcal",Method_FABLEBrief[Criteria],0),2),IF(calc[[#This Row],[Method]]="Test",INDEX(Method_Test[],MATCH("RedMeatkcal",Method_Test[Criteria],0),2),""))</f>
        <v>60</v>
      </c>
      <c r="J200">
        <f>IF(calc[[#This Row],[C2Source]]="FAO",SUMIFS(DataFoodConso[Red Meat],DataFoodConso[ISO3],calc[[#This Row],[ISO3]]),"")</f>
        <v>181</v>
      </c>
      <c r="K200" t="str">
        <f>IF(AND(calc[[#This Row],[C2Value]]&gt;0,calc[[#This Row],[C2Value]]&lt;=calc[[#This Row],[C2Threshold]]),"No","Yes")</f>
        <v>Yes</v>
      </c>
      <c r="L200" t="str">
        <f>IF(calc[[#This Row],[Method]]="FABLEBrief",INDEX(Method_FABLEBrief[],MATCH("LandRemovalPotential",Method_FABLEBrief[Criteria],0),3),IF(calc[[#This Row],[Method]]="Test",INDEX(Method_Test[],MATCH("LandRemovalPotential",Method_Test[Criteria],0),3),""))</f>
        <v>RoeNoAgri</v>
      </c>
      <c r="M200" s="3">
        <f>IF(calc[[#This Row],[Method]]="FABLEBrief",INDEX(Method_FABLEBrief[],MATCH("LandRemovalPotential",Method_FABLEBrief[Criteria],0),2),IF(calc[[#This Row],[Method]]="Test",INDEX(Method_Test[],MATCH("LandRemovalPotential",Method_Test[Criteria],0),2),""))</f>
        <v>0.19550000000000001</v>
      </c>
      <c r="N200" s="3">
        <f>IF(AND(calc[[#This Row],[C3Source]]="RoeNoAgri",calc[[#This Row],[C4Source]]="FAO"),SUMIFS(DataShLandRemPot[FAOSh_noagri],DataShLandRemPot[ISO3],calc[[#This Row],[ISO3]]),IF(AND(calc[[#This Row],[C3Source]]="RoeAgri",calc[[#This Row],[C4Source]]="FAO"),SUMIFS(DataShLandRemPot[FAOSh_withagri],DataShLandRemPot[ISO3],calc[[#This Row],[ISO3]]),IF(AND(calc[[#This Row],[C3Source]]="RoeNoAgri",calc[[#This Row],[C4Source]]="GHGI"),SUMIFS(DataShLandRemPot[GHGISh_noagri],DataShLandRemPot[ISO3],calc[[#This Row],[ISO3]]),IF(AND(calc[[#This Row],[C3Source]]="RoeAgri",calc[[#This Row],[C4Source]]="GHGI"),SUMIFS(DataShLandRemPot[GHGISh_wagri],DataShLandRemPot[ISO3],calc[[#This Row],[ISO3]]),""))))</f>
        <v>5.5714992814099681E-2</v>
      </c>
      <c r="O200" t="str">
        <f>IF(calc[[#This Row],[C3Value]]&lt;&gt;0,IF(calc[[#This Row],[C3Value]]&gt;=calc[[#This Row],[C3Threshold]],"Yes","No"),"nd")</f>
        <v>No</v>
      </c>
      <c r="P200" t="str">
        <f>IF(calc[[#This Row],[Method]]="FABLEBrief",INDEX(Method_FABLEBrief[],MATCH("LULUCFnegative",Method_FABLEBrief[Criteria],0),3),IF(calc[[#This Row],[Method]]="Test",INDEX(Method_Test[],MATCH("LULUCFnegative",Method_Test[Criteria],0),3),""))</f>
        <v>FAO</v>
      </c>
      <c r="Q200" s="25">
        <f>IF(calc[[#This Row],[Method]]="FABLEBrief",INDEX(Method_FABLEBrief[],MATCH("LULUCFnegative",Method_FABLEBrief[Criteria],0),2),IF(calc[[#This Row],[Method]]="Test",INDEX(Method_Test[],MATCH("LULUCFnegative",Method_Test[Criteria],0),2),""))</f>
        <v>0</v>
      </c>
      <c r="R200" s="29">
        <f>IF(calc[[#This Row],[C4Source]]="FAO",SUMIFS(DataGHGFAO[LULUCF_MtCO2e],DataGHGFAO[ISO3],calc[[#This Row],[ISO3]]),IF(calc[[#This Row],[C4Source]]="GHGI",SUMIFS(DataGHGI[MtCO2e],DataGHGI[Sector],"Land-Use Change and Forestry",DataGHGI[ISO3],calc[[#This Row],[ISO3]]),""))</f>
        <v>0</v>
      </c>
      <c r="S200" t="str">
        <f>IF(calc[[#This Row],[C4Value]]&lt;&gt;0,IF(calc[[#This Row],[C4Value]]&lt;calc[[#This Row],[C4Threshold]],"Yes","No"),"nd")</f>
        <v>nd</v>
      </c>
      <c r="T200" t="str">
        <f>IF(calc[[#This Row],[Method]]="FABLEBrief",INDEX(Method_FABLEBrief[],MATCH("AFOLU",Method_FABLEBrief[Criteria],0),3),IF(calc[[#This Row],[Method]]="Test",INDEX(Method_Test[],MATCH("AFOLU",Method_Test[Criteria],0),3),""))</f>
        <v>FAO</v>
      </c>
      <c r="U200" s="25">
        <f>IF(calc[[#This Row],[Method]]="FABLEBrief",INDEX(Method_FABLEBrief[],MATCH("AFOLU",Method_FABLEBrief[Criteria],0),2),IF(calc[[#This Row],[Method]]="Test",INDEX(Method_Test[],MATCH("AFOLU",Method_Test[Criteria],0),2),""))</f>
        <v>0</v>
      </c>
      <c r="V200" s="25">
        <f>IF(calc[[#This Row],[C5Source]]="FAO",SUMIFS(DataGHGFAO[AFOLU_MtCO2e],DataGHGFAO[ISO3],calc[[#This Row],[ISO3]]),IF(calc[[#This Row],[C5Source]]="GHGI",SUMIFS(DataGHGI[MtCO2e],DataGHGI[Sector],"Land-Use Change and Forestry",DataGHGI[ISO3],calc[[#This Row],[ISO3]])+SUMIFS(DataGHGI[MtCO2e],DataGHGI[Sector],"Agriculture",DataGHGI[ISO3],calc[[#This Row],[ISO3]]),""))</f>
        <v>3.4841999999999998E-3</v>
      </c>
      <c r="W200" t="str">
        <f>IF(calc[[#This Row],[C5Value]]&lt;&gt;0,IF(calc[[#This Row],[C5Value]]&lt;calc[[#This Row],[C5Threshold]],"No","Yes"),"nd")</f>
        <v>Yes</v>
      </c>
      <c r="X200" s="60" t="str">
        <f>IF(AND(calc[[#This Row],[C1Outcome]]="NO",calc[[#This Row],[C2Outcome]]="NO"),IF(calc[[#This Row],[C3Outcome]]="YES","Profile5","Profile6"),IF(calc[[#This Row],[C3Outcome]]="No","Profile4",IF(calc[[#This Row],[C4Outcome]]="YES",IF(calc[[#This Row],[C5Outcome]]="YES","Profile1","Profile2"),"Profile3")))</f>
        <v>Profile4</v>
      </c>
      <c r="Y200" s="44" t="str">
        <f>IF(OR(calc[[#This Row],[C1Outcome]]="nd",calc[[#This Row],[C3Outcome]]="nd",calc[[#This Row],[C5Outcome]]="nd"),"",calc[[#This Row],[PROFILE_pre]])</f>
        <v>Profile4</v>
      </c>
      <c r="Z200" s="62">
        <f>SUMIFS(DataGHGFAO[LULUCF_MtCO2e],DataGHGFAO[ISO3],calc[[#This Row],[ISO3]])</f>
        <v>0</v>
      </c>
      <c r="AA200" s="62">
        <f>SUMIFS(DataGHGFAO[Crop_MtCO2e],DataGHGFAO[ISO3],calc[[#This Row],[ISO3]])</f>
        <v>2.6599999999999931E-4</v>
      </c>
      <c r="AB200" s="62">
        <f>SUMIFS(DataGHGFAO[Livestock_MtCO2e],DataGHGFAO[ISO3],calc[[#This Row],[ISO3]])</f>
        <v>3.2182000000000005E-3</v>
      </c>
      <c r="AC200" s="62">
        <f>SUMIFS(DataGHGFAO[AFOLU_MtCO2e],DataGHGFAO[ISO3],calc[[#This Row],[ISO3]])</f>
        <v>3.4841999999999998E-3</v>
      </c>
    </row>
    <row r="201" spans="1:29">
      <c r="A201" t="s">
        <v>295</v>
      </c>
      <c r="B201" t="s">
        <v>296</v>
      </c>
      <c r="C201" t="str">
        <f>INDEX(SelectionMethod[],MATCH("x",SelectionMethod[Selection],0),2)</f>
        <v>FABLEBrief</v>
      </c>
      <c r="D201" t="str">
        <f>IF(calc[[#This Row],[Method]]="FABLEBrief",INDEX(Method_FABLEBrief[],MATCH("Totalkcal",Method_FABLEBrief[Criteria],0),3),IF(calc[[#This Row],[Method]]="Test",INDEX(Method_Test[],MATCH("Totalkcal",Method_Test[Criteria],0),3),""))</f>
        <v>FAO</v>
      </c>
      <c r="E201">
        <f>IF(calc[[#This Row],[Method]]="FABLEBrief",INDEX(Method_FABLEBrief[],MATCH("Totalkcal",Method_FABLEBrief[Criteria],0),2),IF(calc[[#This Row],[Method]]="Test",INDEX(Method_Test[],MATCH("Totalkcal",Method_Test[Criteria],0),2),""))</f>
        <v>3000</v>
      </c>
      <c r="F201">
        <f>IF(calc[[#This Row],[C1Source]]="FAO",SUMIFS(DataFoodConso[Total Kcal],DataFoodConso[ISO3],calc[[#This Row],[ISO3]]),"")</f>
        <v>2332</v>
      </c>
      <c r="G201" t="str">
        <f>IF(calc[[#This Row],[C1Value]]&gt;0,IF(calc[[#This Row],[C1Value]]&lt;=calc[[#This Row],[C1Threshold]],"No","Yes"),"nd")</f>
        <v>No</v>
      </c>
      <c r="H201" t="str">
        <f>IF(calc[[#This Row],[Method]]="FABLEBrief",INDEX(Method_FABLEBrief[],MATCH("RedMeatkcal",Method_FABLEBrief[Criteria],0),3),IF(calc[[#This Row],[Method]]="Test",INDEX(Method_Test[],MATCH("RedMeatkcal",Method_Test[Criteria],0),3),""))</f>
        <v>FAO</v>
      </c>
      <c r="I201">
        <f>IF(calc[[#This Row],[Method]]="FABLEBrief",INDEX(Method_FABLEBrief[],MATCH("RedMeatkcal",Method_FABLEBrief[Criteria],0),2),IF(calc[[#This Row],[Method]]="Test",INDEX(Method_Test[],MATCH("RedMeatkcal",Method_Test[Criteria],0),2),""))</f>
        <v>60</v>
      </c>
      <c r="J201">
        <f>IF(calc[[#This Row],[C2Source]]="FAO",SUMIFS(DataFoodConso[Red Meat],DataFoodConso[ISO3],calc[[#This Row],[ISO3]]),"")</f>
        <v>20</v>
      </c>
      <c r="K201" t="str">
        <f>IF(AND(calc[[#This Row],[C2Value]]&gt;0,calc[[#This Row],[C2Value]]&lt;=calc[[#This Row],[C2Threshold]]),"No","Yes")</f>
        <v>No</v>
      </c>
      <c r="L201" t="str">
        <f>IF(calc[[#This Row],[Method]]="FABLEBrief",INDEX(Method_FABLEBrief[],MATCH("LandRemovalPotential",Method_FABLEBrief[Criteria],0),3),IF(calc[[#This Row],[Method]]="Test",INDEX(Method_Test[],MATCH("LandRemovalPotential",Method_Test[Criteria],0),3),""))</f>
        <v>RoeNoAgri</v>
      </c>
      <c r="M201" s="3">
        <f>IF(calc[[#This Row],[Method]]="FABLEBrief",INDEX(Method_FABLEBrief[],MATCH("LandRemovalPotential",Method_FABLEBrief[Criteria],0),2),IF(calc[[#This Row],[Method]]="Test",INDEX(Method_Test[],MATCH("LandRemovalPotential",Method_Test[Criteria],0),2),""))</f>
        <v>0.19550000000000001</v>
      </c>
      <c r="N201" s="3">
        <f>IF(AND(calc[[#This Row],[C3Source]]="RoeNoAgri",calc[[#This Row],[C4Source]]="FAO"),SUMIFS(DataShLandRemPot[FAOSh_noagri],DataShLandRemPot[ISO3],calc[[#This Row],[ISO3]]),IF(AND(calc[[#This Row],[C3Source]]="RoeAgri",calc[[#This Row],[C4Source]]="FAO"),SUMIFS(DataShLandRemPot[FAOSh_withagri],DataShLandRemPot[ISO3],calc[[#This Row],[ISO3]]),IF(AND(calc[[#This Row],[C3Source]]="RoeNoAgri",calc[[#This Row],[C4Source]]="GHGI"),SUMIFS(DataShLandRemPot[GHGISh_noagri],DataShLandRemPot[ISO3],calc[[#This Row],[ISO3]]),IF(AND(calc[[#This Row],[C3Source]]="RoeAgri",calc[[#This Row],[C4Source]]="GHGI"),SUMIFS(DataShLandRemPot[GHGISh_wagri],DataShLandRemPot[ISO3],calc[[#This Row],[ISO3]]),""))))</f>
        <v>0.98724079725120062</v>
      </c>
      <c r="O201" t="str">
        <f>IF(calc[[#This Row],[C3Value]]&lt;&gt;0,IF(calc[[#This Row],[C3Value]]&gt;=calc[[#This Row],[C3Threshold]],"Yes","No"),"nd")</f>
        <v>Yes</v>
      </c>
      <c r="P201" t="str">
        <f>IF(calc[[#This Row],[Method]]="FABLEBrief",INDEX(Method_FABLEBrief[],MATCH("LULUCFnegative",Method_FABLEBrief[Criteria],0),3),IF(calc[[#This Row],[Method]]="Test",INDEX(Method_Test[],MATCH("LULUCFnegative",Method_Test[Criteria],0),3),""))</f>
        <v>FAO</v>
      </c>
      <c r="Q201" s="25">
        <f>IF(calc[[#This Row],[Method]]="FABLEBrief",INDEX(Method_FABLEBrief[],MATCH("LULUCFnegative",Method_FABLEBrief[Criteria],0),2),IF(calc[[#This Row],[Method]]="Test",INDEX(Method_Test[],MATCH("LULUCFnegative",Method_Test[Criteria],0),2),""))</f>
        <v>0</v>
      </c>
      <c r="R201" s="29">
        <f>IF(calc[[#This Row],[C4Source]]="FAO",SUMIFS(DataGHGFAO[LULUCF_MtCO2e],DataGHGFAO[ISO3],calc[[#This Row],[ISO3]]),IF(calc[[#This Row],[C4Source]]="GHGI",SUMIFS(DataGHGI[MtCO2e],DataGHGI[Sector],"Land-Use Change and Forestry",DataGHGI[ISO3],calc[[#This Row],[ISO3]]),""))</f>
        <v>3.3772665000000002</v>
      </c>
      <c r="S201" t="str">
        <f>IF(calc[[#This Row],[C4Value]]&lt;&gt;0,IF(calc[[#This Row],[C4Value]]&lt;calc[[#This Row],[C4Threshold]],"Yes","No"),"nd")</f>
        <v>No</v>
      </c>
      <c r="T201" t="str">
        <f>IF(calc[[#This Row],[Method]]="FABLEBrief",INDEX(Method_FABLEBrief[],MATCH("AFOLU",Method_FABLEBrief[Criteria],0),3),IF(calc[[#This Row],[Method]]="Test",INDEX(Method_Test[],MATCH("AFOLU",Method_Test[Criteria],0),3),""))</f>
        <v>FAO</v>
      </c>
      <c r="U201" s="25">
        <f>IF(calc[[#This Row],[Method]]="FABLEBrief",INDEX(Method_FABLEBrief[],MATCH("AFOLU",Method_FABLEBrief[Criteria],0),2),IF(calc[[#This Row],[Method]]="Test",INDEX(Method_Test[],MATCH("AFOLU",Method_Test[Criteria],0),2),""))</f>
        <v>0</v>
      </c>
      <c r="V201" s="25">
        <f>IF(calc[[#This Row],[C5Source]]="FAO",SUMIFS(DataGHGFAO[AFOLU_MtCO2e],DataGHGFAO[ISO3],calc[[#This Row],[ISO3]]),IF(calc[[#This Row],[C5Source]]="GHGI",SUMIFS(DataGHGI[MtCO2e],DataGHGI[Sector],"Land-Use Change and Forestry",DataGHGI[ISO3],calc[[#This Row],[ISO3]])+SUMIFS(DataGHGI[MtCO2e],DataGHGI[Sector],"Agriculture",DataGHGI[ISO3],calc[[#This Row],[ISO3]]),""))</f>
        <v>7.0746674999999994</v>
      </c>
      <c r="W201" t="str">
        <f>IF(calc[[#This Row],[C5Value]]&lt;&gt;0,IF(calc[[#This Row],[C5Value]]&lt;calc[[#This Row],[C5Threshold]],"No","Yes"),"nd")</f>
        <v>Yes</v>
      </c>
      <c r="X201" s="60" t="str">
        <f>IF(AND(calc[[#This Row],[C1Outcome]]="NO",calc[[#This Row],[C2Outcome]]="NO"),IF(calc[[#This Row],[C3Outcome]]="YES","Profile5","Profile6"),IF(calc[[#This Row],[C3Outcome]]="No","Profile4",IF(calc[[#This Row],[C4Outcome]]="YES",IF(calc[[#This Row],[C5Outcome]]="YES","Profile1","Profile2"),"Profile3")))</f>
        <v>Profile5</v>
      </c>
      <c r="Y201" s="44" t="str">
        <f>IF(OR(calc[[#This Row],[C1Outcome]]="nd",calc[[#This Row],[C3Outcome]]="nd",calc[[#This Row],[C5Outcome]]="nd"),"",calc[[#This Row],[PROFILE_pre]])</f>
        <v>Profile5</v>
      </c>
      <c r="Z201" s="62">
        <f>SUMIFS(DataGHGFAO[LULUCF_MtCO2e],DataGHGFAO[ISO3],calc[[#This Row],[ISO3]])</f>
        <v>3.3772665000000002</v>
      </c>
      <c r="AA201" s="62">
        <f>SUMIFS(DataGHGFAO[Crop_MtCO2e],DataGHGFAO[ISO3],calc[[#This Row],[ISO3]])</f>
        <v>1.9414512999999998</v>
      </c>
      <c r="AB201" s="62">
        <f>SUMIFS(DataGHGFAO[Livestock_MtCO2e],DataGHGFAO[ISO3],calc[[#This Row],[ISO3]])</f>
        <v>1.7559496999999999</v>
      </c>
      <c r="AC201" s="62">
        <f>SUMIFS(DataGHGFAO[AFOLU_MtCO2e],DataGHGFAO[ISO3],calc[[#This Row],[ISO3]])</f>
        <v>7.0746674999999994</v>
      </c>
    </row>
    <row r="202" spans="1:29">
      <c r="A202" t="s">
        <v>11</v>
      </c>
      <c r="B202" t="s">
        <v>12</v>
      </c>
      <c r="C202" t="str">
        <f>INDEX(SelectionMethod[],MATCH("x",SelectionMethod[Selection],0),2)</f>
        <v>FABLEBrief</v>
      </c>
      <c r="D202" t="str">
        <f>IF(calc[[#This Row],[Method]]="FABLEBrief",INDEX(Method_FABLEBrief[],MATCH("Totalkcal",Method_FABLEBrief[Criteria],0),3),IF(calc[[#This Row],[Method]]="Test",INDEX(Method_Test[],MATCH("Totalkcal",Method_Test[Criteria],0),3),""))</f>
        <v>FAO</v>
      </c>
      <c r="E202">
        <f>IF(calc[[#This Row],[Method]]="FABLEBrief",INDEX(Method_FABLEBrief[],MATCH("Totalkcal",Method_FABLEBrief[Criteria],0),2),IF(calc[[#This Row],[Method]]="Test",INDEX(Method_Test[],MATCH("Totalkcal",Method_Test[Criteria],0),2),""))</f>
        <v>3000</v>
      </c>
      <c r="F202">
        <f>IF(calc[[#This Row],[C1Source]]="FAO",SUMIFS(DataFoodConso[Total Kcal],DataFoodConso[ISO3],calc[[#This Row],[ISO3]]),"")</f>
        <v>0</v>
      </c>
      <c r="G202" t="str">
        <f>IF(calc[[#This Row],[C1Value]]&gt;0,IF(calc[[#This Row],[C1Value]]&lt;=calc[[#This Row],[C1Threshold]],"No","Yes"),"nd")</f>
        <v>nd</v>
      </c>
      <c r="H202" t="str">
        <f>IF(calc[[#This Row],[Method]]="FABLEBrief",INDEX(Method_FABLEBrief[],MATCH("RedMeatkcal",Method_FABLEBrief[Criteria],0),3),IF(calc[[#This Row],[Method]]="Test",INDEX(Method_Test[],MATCH("RedMeatkcal",Method_Test[Criteria],0),3),""))</f>
        <v>FAO</v>
      </c>
      <c r="I202">
        <f>IF(calc[[#This Row],[Method]]="FABLEBrief",INDEX(Method_FABLEBrief[],MATCH("RedMeatkcal",Method_FABLEBrief[Criteria],0),2),IF(calc[[#This Row],[Method]]="Test",INDEX(Method_Test[],MATCH("RedMeatkcal",Method_Test[Criteria],0),2),""))</f>
        <v>60</v>
      </c>
      <c r="J202">
        <f>IF(calc[[#This Row],[C2Source]]="FAO",SUMIFS(DataFoodConso[Red Meat],DataFoodConso[ISO3],calc[[#This Row],[ISO3]]),"")</f>
        <v>0</v>
      </c>
      <c r="K202" t="str">
        <f>IF(AND(calc[[#This Row],[C2Value]]&gt;0,calc[[#This Row],[C2Value]]&lt;=calc[[#This Row],[C2Threshold]]),"No","Yes")</f>
        <v>Yes</v>
      </c>
      <c r="L202" t="str">
        <f>IF(calc[[#This Row],[Method]]="FABLEBrief",INDEX(Method_FABLEBrief[],MATCH("LandRemovalPotential",Method_FABLEBrief[Criteria],0),3),IF(calc[[#This Row],[Method]]="Test",INDEX(Method_Test[],MATCH("LandRemovalPotential",Method_Test[Criteria],0),3),""))</f>
        <v>RoeNoAgri</v>
      </c>
      <c r="M202" s="3">
        <f>IF(calc[[#This Row],[Method]]="FABLEBrief",INDEX(Method_FABLEBrief[],MATCH("LandRemovalPotential",Method_FABLEBrief[Criteria],0),2),IF(calc[[#This Row],[Method]]="Test",INDEX(Method_Test[],MATCH("LandRemovalPotential",Method_Test[Criteria],0),2),""))</f>
        <v>0.19550000000000001</v>
      </c>
      <c r="N202" s="3">
        <f>IF(AND(calc[[#This Row],[C3Source]]="RoeNoAgri",calc[[#This Row],[C4Source]]="FAO"),SUMIFS(DataShLandRemPot[FAOSh_noagri],DataShLandRemPot[ISO3],calc[[#This Row],[ISO3]]),IF(AND(calc[[#This Row],[C3Source]]="RoeAgri",calc[[#This Row],[C4Source]]="FAO"),SUMIFS(DataShLandRemPot[FAOSh_withagri],DataShLandRemPot[ISO3],calc[[#This Row],[ISO3]]),IF(AND(calc[[#This Row],[C3Source]]="RoeNoAgri",calc[[#This Row],[C4Source]]="GHGI"),SUMIFS(DataShLandRemPot[GHGISh_noagri],DataShLandRemPot[ISO3],calc[[#This Row],[ISO3]]),IF(AND(calc[[#This Row],[C3Source]]="RoeAgri",calc[[#This Row],[C4Source]]="GHGI"),SUMIFS(DataShLandRemPot[GHGISh_wagri],DataShLandRemPot[ISO3],calc[[#This Row],[ISO3]]),""))))</f>
        <v>2.3049220582167487E-3</v>
      </c>
      <c r="O202" t="str">
        <f>IF(calc[[#This Row],[C3Value]]&lt;&gt;0,IF(calc[[#This Row],[C3Value]]&gt;=calc[[#This Row],[C3Threshold]],"Yes","No"),"nd")</f>
        <v>No</v>
      </c>
      <c r="P202" t="str">
        <f>IF(calc[[#This Row],[Method]]="FABLEBrief",INDEX(Method_FABLEBrief[],MATCH("LULUCFnegative",Method_FABLEBrief[Criteria],0),3),IF(calc[[#This Row],[Method]]="Test",INDEX(Method_Test[],MATCH("LULUCFnegative",Method_Test[Criteria],0),3),""))</f>
        <v>FAO</v>
      </c>
      <c r="Q202" s="25">
        <f>IF(calc[[#This Row],[Method]]="FABLEBrief",INDEX(Method_FABLEBrief[],MATCH("LULUCFnegative",Method_FABLEBrief[Criteria],0),2),IF(calc[[#This Row],[Method]]="Test",INDEX(Method_Test[],MATCH("LULUCFnegative",Method_Test[Criteria],0),2),""))</f>
        <v>0</v>
      </c>
      <c r="R202" s="29">
        <f>IF(calc[[#This Row],[C4Source]]="FAO",SUMIFS(DataGHGFAO[LULUCF_MtCO2e],DataGHGFAO[ISO3],calc[[#This Row],[ISO3]]),IF(calc[[#This Row],[C4Source]]="GHGI",SUMIFS(DataGHGI[MtCO2e],DataGHGI[Sector],"Land-Use Change and Forestry",DataGHGI[ISO3],calc[[#This Row],[ISO3]]),""))</f>
        <v>3.2636899999999996E-2</v>
      </c>
      <c r="S202" t="str">
        <f>IF(calc[[#This Row],[C4Value]]&lt;&gt;0,IF(calc[[#This Row],[C4Value]]&lt;calc[[#This Row],[C4Threshold]],"Yes","No"),"nd")</f>
        <v>No</v>
      </c>
      <c r="T202" t="str">
        <f>IF(calc[[#This Row],[Method]]="FABLEBrief",INDEX(Method_FABLEBrief[],MATCH("AFOLU",Method_FABLEBrief[Criteria],0),3),IF(calc[[#This Row],[Method]]="Test",INDEX(Method_Test[],MATCH("AFOLU",Method_Test[Criteria],0),3),""))</f>
        <v>FAO</v>
      </c>
      <c r="U202" s="25">
        <f>IF(calc[[#This Row],[Method]]="FABLEBrief",INDEX(Method_FABLEBrief[],MATCH("AFOLU",Method_FABLEBrief[Criteria],0),2),IF(calc[[#This Row],[Method]]="Test",INDEX(Method_Test[],MATCH("AFOLU",Method_Test[Criteria],0),2),""))</f>
        <v>0</v>
      </c>
      <c r="V202" s="25">
        <f>IF(calc[[#This Row],[C5Source]]="FAO",SUMIFS(DataGHGFAO[AFOLU_MtCO2e],DataGHGFAO[ISO3],calc[[#This Row],[ISO3]]),IF(calc[[#This Row],[C5Source]]="GHGI",SUMIFS(DataGHGI[MtCO2e],DataGHGI[Sector],"Land-Use Change and Forestry",DataGHGI[ISO3],calc[[#This Row],[ISO3]])+SUMIFS(DataGHGI[MtCO2e],DataGHGI[Sector],"Agriculture",DataGHGI[ISO3],calc[[#This Row],[ISO3]]),""))</f>
        <v>5.1884199999999998E-2</v>
      </c>
      <c r="W202" t="str">
        <f>IF(calc[[#This Row],[C5Value]]&lt;&gt;0,IF(calc[[#This Row],[C5Value]]&lt;calc[[#This Row],[C5Threshold]],"No","Yes"),"nd")</f>
        <v>Yes</v>
      </c>
      <c r="X202" s="60" t="str">
        <f>IF(AND(calc[[#This Row],[C1Outcome]]="NO",calc[[#This Row],[C2Outcome]]="NO"),IF(calc[[#This Row],[C3Outcome]]="YES","Profile5","Profile6"),IF(calc[[#This Row],[C3Outcome]]="No","Profile4",IF(calc[[#This Row],[C4Outcome]]="YES",IF(calc[[#This Row],[C5Outcome]]="YES","Profile1","Profile2"),"Profile3")))</f>
        <v>Profile4</v>
      </c>
      <c r="Y202" s="44" t="str">
        <f>IF(OR(calc[[#This Row],[C1Outcome]]="nd",calc[[#This Row],[C3Outcome]]="nd",calc[[#This Row],[C5Outcome]]="nd"),"",calc[[#This Row],[PROFILE_pre]])</f>
        <v/>
      </c>
      <c r="Z202" s="62">
        <f>SUMIFS(DataGHGFAO[LULUCF_MtCO2e],DataGHGFAO[ISO3],calc[[#This Row],[ISO3]])</f>
        <v>3.2636899999999996E-2</v>
      </c>
      <c r="AA202" s="62">
        <f>SUMIFS(DataGHGFAO[Crop_MtCO2e],DataGHGFAO[ISO3],calc[[#This Row],[ISO3]])</f>
        <v>-9.9999999999406119E-8</v>
      </c>
      <c r="AB202" s="62">
        <f>SUMIFS(DataGHGFAO[Livestock_MtCO2e],DataGHGFAO[ISO3],calc[[#This Row],[ISO3]])</f>
        <v>1.9247399999999998E-2</v>
      </c>
      <c r="AC202" s="62">
        <f>SUMIFS(DataGHGFAO[AFOLU_MtCO2e],DataGHGFAO[ISO3],calc[[#This Row],[ISO3]])</f>
        <v>5.1884199999999998E-2</v>
      </c>
    </row>
    <row r="203" spans="1:29">
      <c r="A203" t="s">
        <v>472</v>
      </c>
      <c r="B203" t="s">
        <v>564</v>
      </c>
      <c r="C203" t="str">
        <f>INDEX(SelectionMethod[],MATCH("x",SelectionMethod[Selection],0),2)</f>
        <v>FABLEBrief</v>
      </c>
      <c r="D203" t="str">
        <f>IF(calc[[#This Row],[Method]]="FABLEBrief",INDEX(Method_FABLEBrief[],MATCH("Totalkcal",Method_FABLEBrief[Criteria],0),3),IF(calc[[#This Row],[Method]]="Test",INDEX(Method_Test[],MATCH("Totalkcal",Method_Test[Criteria],0),3),""))</f>
        <v>FAO</v>
      </c>
      <c r="E203">
        <f>IF(calc[[#This Row],[Method]]="FABLEBrief",INDEX(Method_FABLEBrief[],MATCH("Totalkcal",Method_FABLEBrief[Criteria],0),2),IF(calc[[#This Row],[Method]]="Test",INDEX(Method_Test[],MATCH("Totalkcal",Method_Test[Criteria],0),2),""))</f>
        <v>3000</v>
      </c>
      <c r="F203">
        <f>IF(calc[[#This Row],[C1Source]]="FAO",SUMIFS(DataFoodConso[Total Kcal],DataFoodConso[ISO3],calc[[#This Row],[ISO3]]),"")</f>
        <v>0</v>
      </c>
      <c r="G203" t="str">
        <f>IF(calc[[#This Row],[C1Value]]&gt;0,IF(calc[[#This Row],[C1Value]]&lt;=calc[[#This Row],[C1Threshold]],"No","Yes"),"nd")</f>
        <v>nd</v>
      </c>
      <c r="H203" t="str">
        <f>IF(calc[[#This Row],[Method]]="FABLEBrief",INDEX(Method_FABLEBrief[],MATCH("RedMeatkcal",Method_FABLEBrief[Criteria],0),3),IF(calc[[#This Row],[Method]]="Test",INDEX(Method_Test[],MATCH("RedMeatkcal",Method_Test[Criteria],0),3),""))</f>
        <v>FAO</v>
      </c>
      <c r="I203">
        <f>IF(calc[[#This Row],[Method]]="FABLEBrief",INDEX(Method_FABLEBrief[],MATCH("RedMeatkcal",Method_FABLEBrief[Criteria],0),2),IF(calc[[#This Row],[Method]]="Test",INDEX(Method_Test[],MATCH("RedMeatkcal",Method_Test[Criteria],0),2),""))</f>
        <v>60</v>
      </c>
      <c r="J203">
        <f>IF(calc[[#This Row],[C2Source]]="FAO",SUMIFS(DataFoodConso[Red Meat],DataFoodConso[ISO3],calc[[#This Row],[ISO3]]),"")</f>
        <v>0</v>
      </c>
      <c r="K203" t="str">
        <f>IF(AND(calc[[#This Row],[C2Value]]&gt;0,calc[[#This Row],[C2Value]]&lt;=calc[[#This Row],[C2Threshold]]),"No","Yes")</f>
        <v>Yes</v>
      </c>
      <c r="L203" t="str">
        <f>IF(calc[[#This Row],[Method]]="FABLEBrief",INDEX(Method_FABLEBrief[],MATCH("LandRemovalPotential",Method_FABLEBrief[Criteria],0),3),IF(calc[[#This Row],[Method]]="Test",INDEX(Method_Test[],MATCH("LandRemovalPotential",Method_Test[Criteria],0),3),""))</f>
        <v>RoeNoAgri</v>
      </c>
      <c r="M203" s="3">
        <f>IF(calc[[#This Row],[Method]]="FABLEBrief",INDEX(Method_FABLEBrief[],MATCH("LandRemovalPotential",Method_FABLEBrief[Criteria],0),2),IF(calc[[#This Row],[Method]]="Test",INDEX(Method_Test[],MATCH("LandRemovalPotential",Method_Test[Criteria],0),2),""))</f>
        <v>0.19550000000000001</v>
      </c>
      <c r="N203" s="3">
        <f>IF(AND(calc[[#This Row],[C3Source]]="RoeNoAgri",calc[[#This Row],[C4Source]]="FAO"),SUMIFS(DataShLandRemPot[FAOSh_noagri],DataShLandRemPot[ISO3],calc[[#This Row],[ISO3]]),IF(AND(calc[[#This Row],[C3Source]]="RoeAgri",calc[[#This Row],[C4Source]]="FAO"),SUMIFS(DataShLandRemPot[FAOSh_withagri],DataShLandRemPot[ISO3],calc[[#This Row],[ISO3]]),IF(AND(calc[[#This Row],[C3Source]]="RoeNoAgri",calc[[#This Row],[C4Source]]="GHGI"),SUMIFS(DataShLandRemPot[GHGISh_noagri],DataShLandRemPot[ISO3],calc[[#This Row],[ISO3]]),IF(AND(calc[[#This Row],[C3Source]]="RoeAgri",calc[[#This Row],[C4Source]]="GHGI"),SUMIFS(DataShLandRemPot[GHGISh_wagri],DataShLandRemPot[ISO3],calc[[#This Row],[ISO3]]),""))))</f>
        <v>0</v>
      </c>
      <c r="O203" t="str">
        <f>IF(calc[[#This Row],[C3Value]]&lt;&gt;0,IF(calc[[#This Row],[C3Value]]&gt;=calc[[#This Row],[C3Threshold]],"Yes","No"),"nd")</f>
        <v>nd</v>
      </c>
      <c r="P203" t="str">
        <f>IF(calc[[#This Row],[Method]]="FABLEBrief",INDEX(Method_FABLEBrief[],MATCH("LULUCFnegative",Method_FABLEBrief[Criteria],0),3),IF(calc[[#This Row],[Method]]="Test",INDEX(Method_Test[],MATCH("LULUCFnegative",Method_Test[Criteria],0),3),""))</f>
        <v>FAO</v>
      </c>
      <c r="Q203" s="25">
        <f>IF(calc[[#This Row],[Method]]="FABLEBrief",INDEX(Method_FABLEBrief[],MATCH("LULUCFnegative",Method_FABLEBrief[Criteria],0),2),IF(calc[[#This Row],[Method]]="Test",INDEX(Method_Test[],MATCH("LULUCFnegative",Method_Test[Criteria],0),2),""))</f>
        <v>0</v>
      </c>
      <c r="R203" s="29">
        <f>IF(calc[[#This Row],[C4Source]]="FAO",SUMIFS(DataGHGFAO[LULUCF_MtCO2e],DataGHGFAO[ISO3],calc[[#This Row],[ISO3]]),IF(calc[[#This Row],[C4Source]]="GHGI",SUMIFS(DataGHGI[MtCO2e],DataGHGI[Sector],"Land-Use Change and Forestry",DataGHGI[ISO3],calc[[#This Row],[ISO3]]),""))</f>
        <v>0</v>
      </c>
      <c r="S203" t="str">
        <f>IF(calc[[#This Row],[C4Value]]&lt;&gt;0,IF(calc[[#This Row],[C4Value]]&lt;calc[[#This Row],[C4Threshold]],"Yes","No"),"nd")</f>
        <v>nd</v>
      </c>
      <c r="T203" t="str">
        <f>IF(calc[[#This Row],[Method]]="FABLEBrief",INDEX(Method_FABLEBrief[],MATCH("AFOLU",Method_FABLEBrief[Criteria],0),3),IF(calc[[#This Row],[Method]]="Test",INDEX(Method_Test[],MATCH("AFOLU",Method_Test[Criteria],0),3),""))</f>
        <v>FAO</v>
      </c>
      <c r="U203" s="25">
        <f>IF(calc[[#This Row],[Method]]="FABLEBrief",INDEX(Method_FABLEBrief[],MATCH("AFOLU",Method_FABLEBrief[Criteria],0),2),IF(calc[[#This Row],[Method]]="Test",INDEX(Method_Test[],MATCH("AFOLU",Method_Test[Criteria],0),2),""))</f>
        <v>0</v>
      </c>
      <c r="V203" s="25">
        <f>IF(calc[[#This Row],[C5Source]]="FAO",SUMIFS(DataGHGFAO[AFOLU_MtCO2e],DataGHGFAO[ISO3],calc[[#This Row],[ISO3]]),IF(calc[[#This Row],[C5Source]]="GHGI",SUMIFS(DataGHGI[MtCO2e],DataGHGI[Sector],"Land-Use Change and Forestry",DataGHGI[ISO3],calc[[#This Row],[ISO3]])+SUMIFS(DataGHGI[MtCO2e],DataGHGI[Sector],"Agriculture",DataGHGI[ISO3],calc[[#This Row],[ISO3]]),""))</f>
        <v>0</v>
      </c>
      <c r="W203" t="str">
        <f>IF(calc[[#This Row],[C5Value]]&lt;&gt;0,IF(calc[[#This Row],[C5Value]]&lt;calc[[#This Row],[C5Threshold]],"No","Yes"),"nd")</f>
        <v>nd</v>
      </c>
      <c r="X203" s="60" t="str">
        <f>IF(AND(calc[[#This Row],[C1Outcome]]="NO",calc[[#This Row],[C2Outcome]]="NO"),IF(calc[[#This Row],[C3Outcome]]="YES","Profile5","Profile6"),IF(calc[[#This Row],[C3Outcome]]="No","Profile4",IF(calc[[#This Row],[C4Outcome]]="YES",IF(calc[[#This Row],[C5Outcome]]="YES","Profile1","Profile2"),"Profile3")))</f>
        <v>Profile3</v>
      </c>
      <c r="Y203" s="44" t="str">
        <f>IF(OR(calc[[#This Row],[C1Outcome]]="nd",calc[[#This Row],[C3Outcome]]="nd",calc[[#This Row],[C5Outcome]]="nd"),"",calc[[#This Row],[PROFILE_pre]])</f>
        <v/>
      </c>
      <c r="Z203" s="62">
        <f>SUMIFS(DataGHGFAO[LULUCF_MtCO2e],DataGHGFAO[ISO3],calc[[#This Row],[ISO3]])</f>
        <v>0</v>
      </c>
      <c r="AA203" s="62">
        <f>SUMIFS(DataGHGFAO[Crop_MtCO2e],DataGHGFAO[ISO3],calc[[#This Row],[ISO3]])</f>
        <v>0</v>
      </c>
      <c r="AB203" s="62">
        <f>SUMIFS(DataGHGFAO[Livestock_MtCO2e],DataGHGFAO[ISO3],calc[[#This Row],[ISO3]])</f>
        <v>0</v>
      </c>
      <c r="AC203" s="62">
        <f>SUMIFS(DataGHGFAO[AFOLU_MtCO2e],DataGHGFAO[ISO3],calc[[#This Row],[ISO3]])</f>
        <v>0</v>
      </c>
    </row>
    <row r="204" spans="1:29">
      <c r="A204" t="s">
        <v>107</v>
      </c>
      <c r="B204" t="s">
        <v>565</v>
      </c>
      <c r="C204" t="str">
        <f>INDEX(SelectionMethod[],MATCH("x",SelectionMethod[Selection],0),2)</f>
        <v>FABLEBrief</v>
      </c>
      <c r="D204" t="str">
        <f>IF(calc[[#This Row],[Method]]="FABLEBrief",INDEX(Method_FABLEBrief[],MATCH("Totalkcal",Method_FABLEBrief[Criteria],0),3),IF(calc[[#This Row],[Method]]="Test",INDEX(Method_Test[],MATCH("Totalkcal",Method_Test[Criteria],0),3),""))</f>
        <v>FAO</v>
      </c>
      <c r="E204">
        <f>IF(calc[[#This Row],[Method]]="FABLEBrief",INDEX(Method_FABLEBrief[],MATCH("Totalkcal",Method_FABLEBrief[Criteria],0),2),IF(calc[[#This Row],[Method]]="Test",INDEX(Method_Test[],MATCH("Totalkcal",Method_Test[Criteria],0),2),""))</f>
        <v>3000</v>
      </c>
      <c r="F204">
        <f>IF(calc[[#This Row],[C1Source]]="FAO",SUMIFS(DataFoodConso[Total Kcal],DataFoodConso[ISO3],calc[[#This Row],[ISO3]]),"")</f>
        <v>2914</v>
      </c>
      <c r="G204" t="str">
        <f>IF(calc[[#This Row],[C1Value]]&gt;0,IF(calc[[#This Row],[C1Value]]&lt;=calc[[#This Row],[C1Threshold]],"No","Yes"),"nd")</f>
        <v>No</v>
      </c>
      <c r="H204" t="str">
        <f>IF(calc[[#This Row],[Method]]="FABLEBrief",INDEX(Method_FABLEBrief[],MATCH("RedMeatkcal",Method_FABLEBrief[Criteria],0),3),IF(calc[[#This Row],[Method]]="Test",INDEX(Method_Test[],MATCH("RedMeatkcal",Method_Test[Criteria],0),3),""))</f>
        <v>FAO</v>
      </c>
      <c r="I204">
        <f>IF(calc[[#This Row],[Method]]="FABLEBrief",INDEX(Method_FABLEBrief[],MATCH("RedMeatkcal",Method_FABLEBrief[Criteria],0),2),IF(calc[[#This Row],[Method]]="Test",INDEX(Method_Test[],MATCH("RedMeatkcal",Method_Test[Criteria],0),2),""))</f>
        <v>60</v>
      </c>
      <c r="J204">
        <f>IF(calc[[#This Row],[C2Source]]="FAO",SUMIFS(DataFoodConso[Red Meat],DataFoodConso[ISO3],calc[[#This Row],[ISO3]]),"")</f>
        <v>175</v>
      </c>
      <c r="K204" t="str">
        <f>IF(AND(calc[[#This Row],[C2Value]]&gt;0,calc[[#This Row],[C2Value]]&lt;=calc[[#This Row],[C2Threshold]]),"No","Yes")</f>
        <v>Yes</v>
      </c>
      <c r="L204" t="str">
        <f>IF(calc[[#This Row],[Method]]="FABLEBrief",INDEX(Method_FABLEBrief[],MATCH("LandRemovalPotential",Method_FABLEBrief[Criteria],0),3),IF(calc[[#This Row],[Method]]="Test",INDEX(Method_Test[],MATCH("LandRemovalPotential",Method_Test[Criteria],0),3),""))</f>
        <v>RoeNoAgri</v>
      </c>
      <c r="M204" s="3">
        <f>IF(calc[[#This Row],[Method]]="FABLEBrief",INDEX(Method_FABLEBrief[],MATCH("LandRemovalPotential",Method_FABLEBrief[Criteria],0),2),IF(calc[[#This Row],[Method]]="Test",INDEX(Method_Test[],MATCH("LandRemovalPotential",Method_Test[Criteria],0),2),""))</f>
        <v>0.19550000000000001</v>
      </c>
      <c r="N204" s="3">
        <f>IF(AND(calc[[#This Row],[C3Source]]="RoeNoAgri",calc[[#This Row],[C4Source]]="FAO"),SUMIFS(DataShLandRemPot[FAOSh_noagri],DataShLandRemPot[ISO3],calc[[#This Row],[ISO3]]),IF(AND(calc[[#This Row],[C3Source]]="RoeAgri",calc[[#This Row],[C4Source]]="FAO"),SUMIFS(DataShLandRemPot[FAOSh_withagri],DataShLandRemPot[ISO3],calc[[#This Row],[ISO3]]),IF(AND(calc[[#This Row],[C3Source]]="RoeNoAgri",calc[[#This Row],[C4Source]]="GHGI"),SUMIFS(DataShLandRemPot[GHGISh_noagri],DataShLandRemPot[ISO3],calc[[#This Row],[ISO3]]),IF(AND(calc[[#This Row],[C3Source]]="RoeAgri",calc[[#This Row],[C4Source]]="GHGI"),SUMIFS(DataShLandRemPot[GHGISh_wagri],DataShLandRemPot[ISO3],calc[[#This Row],[ISO3]]),""))))</f>
        <v>0.10712818974826464</v>
      </c>
      <c r="O204" t="str">
        <f>IF(calc[[#This Row],[C3Value]]&lt;&gt;0,IF(calc[[#This Row],[C3Value]]&gt;=calc[[#This Row],[C3Threshold]],"Yes","No"),"nd")</f>
        <v>No</v>
      </c>
      <c r="P204" t="str">
        <f>IF(calc[[#This Row],[Method]]="FABLEBrief",INDEX(Method_FABLEBrief[],MATCH("LULUCFnegative",Method_FABLEBrief[Criteria],0),3),IF(calc[[#This Row],[Method]]="Test",INDEX(Method_Test[],MATCH("LULUCFnegative",Method_Test[Criteria],0),3),""))</f>
        <v>FAO</v>
      </c>
      <c r="Q204" s="25">
        <f>IF(calc[[#This Row],[Method]]="FABLEBrief",INDEX(Method_FABLEBrief[],MATCH("LULUCFnegative",Method_FABLEBrief[Criteria],0),2),IF(calc[[#This Row],[Method]]="Test",INDEX(Method_Test[],MATCH("LULUCFnegative",Method_Test[Criteria],0),2),""))</f>
        <v>0</v>
      </c>
      <c r="R204" s="29">
        <f>IF(calc[[#This Row],[C4Source]]="FAO",SUMIFS(DataGHGFAO[LULUCF_MtCO2e],DataGHGFAO[ISO3],calc[[#This Row],[ISO3]]),IF(calc[[#This Row],[C4Source]]="GHGI",SUMIFS(DataGHGI[MtCO2e],DataGHGI[Sector],"Land-Use Change and Forestry",DataGHGI[ISO3],calc[[#This Row],[ISO3]]),""))</f>
        <v>-1.066192</v>
      </c>
      <c r="S204" t="str">
        <f>IF(calc[[#This Row],[C4Value]]&lt;&gt;0,IF(calc[[#This Row],[C4Value]]&lt;calc[[#This Row],[C4Threshold]],"Yes","No"),"nd")</f>
        <v>Yes</v>
      </c>
      <c r="T204" t="str">
        <f>IF(calc[[#This Row],[Method]]="FABLEBrief",INDEX(Method_FABLEBrief[],MATCH("AFOLU",Method_FABLEBrief[Criteria],0),3),IF(calc[[#This Row],[Method]]="Test",INDEX(Method_Test[],MATCH("AFOLU",Method_Test[Criteria],0),3),""))</f>
        <v>FAO</v>
      </c>
      <c r="U204" s="25">
        <f>IF(calc[[#This Row],[Method]]="FABLEBrief",INDEX(Method_FABLEBrief[],MATCH("AFOLU",Method_FABLEBrief[Criteria],0),2),IF(calc[[#This Row],[Method]]="Test",INDEX(Method_Test[],MATCH("AFOLU",Method_Test[Criteria],0),2),""))</f>
        <v>0</v>
      </c>
      <c r="V204" s="25">
        <f>IF(calc[[#This Row],[C5Source]]="FAO",SUMIFS(DataGHGFAO[AFOLU_MtCO2e],DataGHGFAO[ISO3],calc[[#This Row],[ISO3]]),IF(calc[[#This Row],[C5Source]]="GHGI",SUMIFS(DataGHGI[MtCO2e],DataGHGI[Sector],"Land-Use Change and Forestry",DataGHGI[ISO3],calc[[#This Row],[ISO3]])+SUMIFS(DataGHGI[MtCO2e],DataGHGI[Sector],"Agriculture",DataGHGI[ISO3],calc[[#This Row],[ISO3]]),""))</f>
        <v>1.3890479</v>
      </c>
      <c r="W204" t="str">
        <f>IF(calc[[#This Row],[C5Value]]&lt;&gt;0,IF(calc[[#This Row],[C5Value]]&lt;calc[[#This Row],[C5Threshold]],"No","Yes"),"nd")</f>
        <v>Yes</v>
      </c>
      <c r="X204" s="60" t="str">
        <f>IF(AND(calc[[#This Row],[C1Outcome]]="NO",calc[[#This Row],[C2Outcome]]="NO"),IF(calc[[#This Row],[C3Outcome]]="YES","Profile5","Profile6"),IF(calc[[#This Row],[C3Outcome]]="No","Profile4",IF(calc[[#This Row],[C4Outcome]]="YES",IF(calc[[#This Row],[C5Outcome]]="YES","Profile1","Profile2"),"Profile3")))</f>
        <v>Profile4</v>
      </c>
      <c r="Y204" s="44" t="str">
        <f>IF(OR(calc[[#This Row],[C1Outcome]]="nd",calc[[#This Row],[C3Outcome]]="nd",calc[[#This Row],[C5Outcome]]="nd"),"",calc[[#This Row],[PROFILE_pre]])</f>
        <v>Profile4</v>
      </c>
      <c r="Z204" s="62">
        <f>SUMIFS(DataGHGFAO[LULUCF_MtCO2e],DataGHGFAO[ISO3],calc[[#This Row],[ISO3]])</f>
        <v>-1.066192</v>
      </c>
      <c r="AA204" s="62">
        <f>SUMIFS(DataGHGFAO[Crop_MtCO2e],DataGHGFAO[ISO3],calc[[#This Row],[ISO3]])</f>
        <v>0.97050829999999988</v>
      </c>
      <c r="AB204" s="62">
        <f>SUMIFS(DataGHGFAO[Livestock_MtCO2e],DataGHGFAO[ISO3],calc[[#This Row],[ISO3]])</f>
        <v>1.4847316000000002</v>
      </c>
      <c r="AC204" s="62">
        <f>SUMIFS(DataGHGFAO[AFOLU_MtCO2e],DataGHGFAO[ISO3],calc[[#This Row],[ISO3]])</f>
        <v>1.3890479</v>
      </c>
    </row>
    <row r="205" spans="1:29">
      <c r="A205" t="s">
        <v>131</v>
      </c>
      <c r="B205" t="s">
        <v>132</v>
      </c>
      <c r="C205" t="str">
        <f>INDEX(SelectionMethod[],MATCH("x",SelectionMethod[Selection],0),2)</f>
        <v>FABLEBrief</v>
      </c>
      <c r="D205" t="str">
        <f>IF(calc[[#This Row],[Method]]="FABLEBrief",INDEX(Method_FABLEBrief[],MATCH("Totalkcal",Method_FABLEBrief[Criteria],0),3),IF(calc[[#This Row],[Method]]="Test",INDEX(Method_Test[],MATCH("Totalkcal",Method_Test[Criteria],0),3),""))</f>
        <v>FAO</v>
      </c>
      <c r="E205">
        <f>IF(calc[[#This Row],[Method]]="FABLEBrief",INDEX(Method_FABLEBrief[],MATCH("Totalkcal",Method_FABLEBrief[Criteria],0),2),IF(calc[[#This Row],[Method]]="Test",INDEX(Method_Test[],MATCH("Totalkcal",Method_Test[Criteria],0),2),""))</f>
        <v>3000</v>
      </c>
      <c r="F205">
        <f>IF(calc[[#This Row],[C1Source]]="FAO",SUMIFS(DataFoodConso[Total Kcal],DataFoodConso[ISO3],calc[[#This Row],[ISO3]]),"")</f>
        <v>3149</v>
      </c>
      <c r="G205" t="str">
        <f>IF(calc[[#This Row],[C1Value]]&gt;0,IF(calc[[#This Row],[C1Value]]&lt;=calc[[#This Row],[C1Threshold]],"No","Yes"),"nd")</f>
        <v>Yes</v>
      </c>
      <c r="H205" t="str">
        <f>IF(calc[[#This Row],[Method]]="FABLEBrief",INDEX(Method_FABLEBrief[],MATCH("RedMeatkcal",Method_FABLEBrief[Criteria],0),3),IF(calc[[#This Row],[Method]]="Test",INDEX(Method_Test[],MATCH("RedMeatkcal",Method_Test[Criteria],0),3),""))</f>
        <v>FAO</v>
      </c>
      <c r="I205">
        <f>IF(calc[[#This Row],[Method]]="FABLEBrief",INDEX(Method_FABLEBrief[],MATCH("RedMeatkcal",Method_FABLEBrief[Criteria],0),2),IF(calc[[#This Row],[Method]]="Test",INDEX(Method_Test[],MATCH("RedMeatkcal",Method_Test[Criteria],0),2),""))</f>
        <v>60</v>
      </c>
      <c r="J205">
        <f>IF(calc[[#This Row],[C2Source]]="FAO",SUMIFS(DataFoodConso[Red Meat],DataFoodConso[ISO3],calc[[#This Row],[ISO3]]),"")</f>
        <v>181</v>
      </c>
      <c r="K205" t="str">
        <f>IF(AND(calc[[#This Row],[C2Value]]&gt;0,calc[[#This Row],[C2Value]]&lt;=calc[[#This Row],[C2Threshold]]),"No","Yes")</f>
        <v>Yes</v>
      </c>
      <c r="L205" t="str">
        <f>IF(calc[[#This Row],[Method]]="FABLEBrief",INDEX(Method_FABLEBrief[],MATCH("LandRemovalPotential",Method_FABLEBrief[Criteria],0),3),IF(calc[[#This Row],[Method]]="Test",INDEX(Method_Test[],MATCH("LandRemovalPotential",Method_Test[Criteria],0),3),""))</f>
        <v>RoeNoAgri</v>
      </c>
      <c r="M205" s="3">
        <f>IF(calc[[#This Row],[Method]]="FABLEBrief",INDEX(Method_FABLEBrief[],MATCH("LandRemovalPotential",Method_FABLEBrief[Criteria],0),2),IF(calc[[#This Row],[Method]]="Test",INDEX(Method_Test[],MATCH("LandRemovalPotential",Method_Test[Criteria],0),2),""))</f>
        <v>0.19550000000000001</v>
      </c>
      <c r="N205" s="3">
        <f>IF(AND(calc[[#This Row],[C3Source]]="RoeNoAgri",calc[[#This Row],[C4Source]]="FAO"),SUMIFS(DataShLandRemPot[FAOSh_noagri],DataShLandRemPot[ISO3],calc[[#This Row],[ISO3]]),IF(AND(calc[[#This Row],[C3Source]]="RoeAgri",calc[[#This Row],[C4Source]]="FAO"),SUMIFS(DataShLandRemPot[FAOSh_withagri],DataShLandRemPot[ISO3],calc[[#This Row],[ISO3]]),IF(AND(calc[[#This Row],[C3Source]]="RoeNoAgri",calc[[#This Row],[C4Source]]="GHGI"),SUMIFS(DataShLandRemPot[GHGISh_noagri],DataShLandRemPot[ISO3],calc[[#This Row],[ISO3]]),IF(AND(calc[[#This Row],[C3Source]]="RoeAgri",calc[[#This Row],[C4Source]]="GHGI"),SUMIFS(DataShLandRemPot[GHGISh_wagri],DataShLandRemPot[ISO3],calc[[#This Row],[ISO3]]),""))))</f>
        <v>0.10488574801162792</v>
      </c>
      <c r="O205" t="str">
        <f>IF(calc[[#This Row],[C3Value]]&lt;&gt;0,IF(calc[[#This Row],[C3Value]]&gt;=calc[[#This Row],[C3Threshold]],"Yes","No"),"nd")</f>
        <v>No</v>
      </c>
      <c r="P205" t="str">
        <f>IF(calc[[#This Row],[Method]]="FABLEBrief",INDEX(Method_FABLEBrief[],MATCH("LULUCFnegative",Method_FABLEBrief[Criteria],0),3),IF(calc[[#This Row],[Method]]="Test",INDEX(Method_Test[],MATCH("LULUCFnegative",Method_Test[Criteria],0),3),""))</f>
        <v>FAO</v>
      </c>
      <c r="Q205" s="25">
        <f>IF(calc[[#This Row],[Method]]="FABLEBrief",INDEX(Method_FABLEBrief[],MATCH("LULUCFnegative",Method_FABLEBrief[Criteria],0),2),IF(calc[[#This Row],[Method]]="Test",INDEX(Method_Test[],MATCH("LULUCFnegative",Method_Test[Criteria],0),2),""))</f>
        <v>0</v>
      </c>
      <c r="R205" s="29">
        <f>IF(calc[[#This Row],[C4Source]]="FAO",SUMIFS(DataGHGFAO[LULUCF_MtCO2e],DataGHGFAO[ISO3],calc[[#This Row],[ISO3]]),IF(calc[[#This Row],[C4Source]]="GHGI",SUMIFS(DataGHGI[MtCO2e],DataGHGI[Sector],"Land-Use Change and Forestry",DataGHGI[ISO3],calc[[#This Row],[ISO3]]),""))</f>
        <v>0.34465970000000001</v>
      </c>
      <c r="S205" t="str">
        <f>IF(calc[[#This Row],[C4Value]]&lt;&gt;0,IF(calc[[#This Row],[C4Value]]&lt;calc[[#This Row],[C4Threshold]],"Yes","No"),"nd")</f>
        <v>No</v>
      </c>
      <c r="T205" t="str">
        <f>IF(calc[[#This Row],[Method]]="FABLEBrief",INDEX(Method_FABLEBrief[],MATCH("AFOLU",Method_FABLEBrief[Criteria],0),3),IF(calc[[#This Row],[Method]]="Test",INDEX(Method_Test[],MATCH("AFOLU",Method_Test[Criteria],0),3),""))</f>
        <v>FAO</v>
      </c>
      <c r="U205" s="25">
        <f>IF(calc[[#This Row],[Method]]="FABLEBrief",INDEX(Method_FABLEBrief[],MATCH("AFOLU",Method_FABLEBrief[Criteria],0),2),IF(calc[[#This Row],[Method]]="Test",INDEX(Method_Test[],MATCH("AFOLU",Method_Test[Criteria],0),2),""))</f>
        <v>0</v>
      </c>
      <c r="V205" s="25">
        <f>IF(calc[[#This Row],[C5Source]]="FAO",SUMIFS(DataGHGFAO[AFOLU_MtCO2e],DataGHGFAO[ISO3],calc[[#This Row],[ISO3]]),IF(calc[[#This Row],[C5Source]]="GHGI",SUMIFS(DataGHGI[MtCO2e],DataGHGI[Sector],"Land-Use Change and Forestry",DataGHGI[ISO3],calc[[#This Row],[ISO3]])+SUMIFS(DataGHGI[MtCO2e],DataGHGI[Sector],"Agriculture",DataGHGI[ISO3],calc[[#This Row],[ISO3]]),""))</f>
        <v>2.0141912</v>
      </c>
      <c r="W205" t="str">
        <f>IF(calc[[#This Row],[C5Value]]&lt;&gt;0,IF(calc[[#This Row],[C5Value]]&lt;calc[[#This Row],[C5Threshold]],"No","Yes"),"nd")</f>
        <v>Yes</v>
      </c>
      <c r="X205" s="60" t="str">
        <f>IF(AND(calc[[#This Row],[C1Outcome]]="NO",calc[[#This Row],[C2Outcome]]="NO"),IF(calc[[#This Row],[C3Outcome]]="YES","Profile5","Profile6"),IF(calc[[#This Row],[C3Outcome]]="No","Profile4",IF(calc[[#This Row],[C4Outcome]]="YES",IF(calc[[#This Row],[C5Outcome]]="YES","Profile1","Profile2"),"Profile3")))</f>
        <v>Profile4</v>
      </c>
      <c r="Y205" s="44" t="str">
        <f>IF(OR(calc[[#This Row],[C1Outcome]]="nd",calc[[#This Row],[C3Outcome]]="nd",calc[[#This Row],[C5Outcome]]="nd"),"",calc[[#This Row],[PROFILE_pre]])</f>
        <v>Profile4</v>
      </c>
      <c r="Z205" s="62">
        <f>SUMIFS(DataGHGFAO[LULUCF_MtCO2e],DataGHGFAO[ISO3],calc[[#This Row],[ISO3]])</f>
        <v>0.34465970000000001</v>
      </c>
      <c r="AA205" s="62">
        <f>SUMIFS(DataGHGFAO[Crop_MtCO2e],DataGHGFAO[ISO3],calc[[#This Row],[ISO3]])</f>
        <v>0.20663729999999991</v>
      </c>
      <c r="AB205" s="62">
        <f>SUMIFS(DataGHGFAO[Livestock_MtCO2e],DataGHGFAO[ISO3],calc[[#This Row],[ISO3]])</f>
        <v>1.4628942</v>
      </c>
      <c r="AC205" s="62">
        <f>SUMIFS(DataGHGFAO[AFOLU_MtCO2e],DataGHGFAO[ISO3],calc[[#This Row],[ISO3]])</f>
        <v>2.0141912</v>
      </c>
    </row>
    <row r="206" spans="1:29">
      <c r="A206" t="s">
        <v>19</v>
      </c>
      <c r="B206" t="s">
        <v>20</v>
      </c>
      <c r="C206" t="str">
        <f>INDEX(SelectionMethod[],MATCH("x",SelectionMethod[Selection],0),2)</f>
        <v>FABLEBrief</v>
      </c>
      <c r="D206" t="str">
        <f>IF(calc[[#This Row],[Method]]="FABLEBrief",INDEX(Method_FABLEBrief[],MATCH("Totalkcal",Method_FABLEBrief[Criteria],0),3),IF(calc[[#This Row],[Method]]="Test",INDEX(Method_Test[],MATCH("Totalkcal",Method_Test[Criteria],0),3),""))</f>
        <v>FAO</v>
      </c>
      <c r="E206">
        <f>IF(calc[[#This Row],[Method]]="FABLEBrief",INDEX(Method_FABLEBrief[],MATCH("Totalkcal",Method_FABLEBrief[Criteria],0),2),IF(calc[[#This Row],[Method]]="Test",INDEX(Method_Test[],MATCH("Totalkcal",Method_Test[Criteria],0),2),""))</f>
        <v>3000</v>
      </c>
      <c r="F206">
        <f>IF(calc[[#This Row],[C1Source]]="FAO",SUMIFS(DataFoodConso[Total Kcal],DataFoodConso[ISO3],calc[[#This Row],[ISO3]]),"")</f>
        <v>2411</v>
      </c>
      <c r="G206" t="str">
        <f>IF(calc[[#This Row],[C1Value]]&gt;0,IF(calc[[#This Row],[C1Value]]&lt;=calc[[#This Row],[C1Threshold]],"No","Yes"),"nd")</f>
        <v>No</v>
      </c>
      <c r="H206" t="str">
        <f>IF(calc[[#This Row],[Method]]="FABLEBrief",INDEX(Method_FABLEBrief[],MATCH("RedMeatkcal",Method_FABLEBrief[Criteria],0),3),IF(calc[[#This Row],[Method]]="Test",INDEX(Method_Test[],MATCH("RedMeatkcal",Method_Test[Criteria],0),3),""))</f>
        <v>FAO</v>
      </c>
      <c r="I206">
        <f>IF(calc[[#This Row],[Method]]="FABLEBrief",INDEX(Method_FABLEBrief[],MATCH("RedMeatkcal",Method_FABLEBrief[Criteria],0),2),IF(calc[[#This Row],[Method]]="Test",INDEX(Method_Test[],MATCH("RedMeatkcal",Method_Test[Criteria],0),2),""))</f>
        <v>60</v>
      </c>
      <c r="J206">
        <f>IF(calc[[#This Row],[C2Source]]="FAO",SUMIFS(DataFoodConso[Red Meat],DataFoodConso[ISO3],calc[[#This Row],[ISO3]]),"")</f>
        <v>63</v>
      </c>
      <c r="K206" t="str">
        <f>IF(AND(calc[[#This Row],[C2Value]]&gt;0,calc[[#This Row],[C2Value]]&lt;=calc[[#This Row],[C2Threshold]]),"No","Yes")</f>
        <v>Yes</v>
      </c>
      <c r="L206" t="str">
        <f>IF(calc[[#This Row],[Method]]="FABLEBrief",INDEX(Method_FABLEBrief[],MATCH("LandRemovalPotential",Method_FABLEBrief[Criteria],0),3),IF(calc[[#This Row],[Method]]="Test",INDEX(Method_Test[],MATCH("LandRemovalPotential",Method_Test[Criteria],0),3),""))</f>
        <v>RoeNoAgri</v>
      </c>
      <c r="M206" s="3">
        <f>IF(calc[[#This Row],[Method]]="FABLEBrief",INDEX(Method_FABLEBrief[],MATCH("LandRemovalPotential",Method_FABLEBrief[Criteria],0),2),IF(calc[[#This Row],[Method]]="Test",INDEX(Method_Test[],MATCH("LandRemovalPotential",Method_Test[Criteria],0),2),""))</f>
        <v>0.19550000000000001</v>
      </c>
      <c r="N206" s="3">
        <f>IF(AND(calc[[#This Row],[C3Source]]="RoeNoAgri",calc[[#This Row],[C4Source]]="FAO"),SUMIFS(DataShLandRemPot[FAOSh_noagri],DataShLandRemPot[ISO3],calc[[#This Row],[ISO3]]),IF(AND(calc[[#This Row],[C3Source]]="RoeAgri",calc[[#This Row],[C4Source]]="FAO"),SUMIFS(DataShLandRemPot[FAOSh_withagri],DataShLandRemPot[ISO3],calc[[#This Row],[ISO3]]),IF(AND(calc[[#This Row],[C3Source]]="RoeNoAgri",calc[[#This Row],[C4Source]]="GHGI"),SUMIFS(DataShLandRemPot[GHGISh_noagri],DataShLandRemPot[ISO3],calc[[#This Row],[ISO3]]),IF(AND(calc[[#This Row],[C3Source]]="RoeAgri",calc[[#This Row],[C4Source]]="GHGI"),SUMIFS(DataShLandRemPot[GHGISh_wagri],DataShLandRemPot[ISO3],calc[[#This Row],[ISO3]]),""))))</f>
        <v>8.2139667055748866</v>
      </c>
      <c r="O206" t="str">
        <f>IF(calc[[#This Row],[C3Value]]&lt;&gt;0,IF(calc[[#This Row],[C3Value]]&gt;=calc[[#This Row],[C3Threshold]],"Yes","No"),"nd")</f>
        <v>Yes</v>
      </c>
      <c r="P206" t="str">
        <f>IF(calc[[#This Row],[Method]]="FABLEBrief",INDEX(Method_FABLEBrief[],MATCH("LULUCFnegative",Method_FABLEBrief[Criteria],0),3),IF(calc[[#This Row],[Method]]="Test",INDEX(Method_Test[],MATCH("LULUCFnegative",Method_Test[Criteria],0),3),""))</f>
        <v>FAO</v>
      </c>
      <c r="Q206" s="25">
        <f>IF(calc[[#This Row],[Method]]="FABLEBrief",INDEX(Method_FABLEBrief[],MATCH("LULUCFnegative",Method_FABLEBrief[Criteria],0),2),IF(calc[[#This Row],[Method]]="Test",INDEX(Method_Test[],MATCH("LULUCFnegative",Method_Test[Criteria],0),2),""))</f>
        <v>0</v>
      </c>
      <c r="R206" s="29">
        <f>IF(calc[[#This Row],[C4Source]]="FAO",SUMIFS(DataGHGFAO[LULUCF_MtCO2e],DataGHGFAO[ISO3],calc[[#This Row],[ISO3]]),IF(calc[[#This Row],[C4Source]]="GHGI",SUMIFS(DataGHGI[MtCO2e],DataGHGI[Sector],"Land-Use Change and Forestry",DataGHGI[ISO3],calc[[#This Row],[ISO3]]),""))</f>
        <v>45.410712699999998</v>
      </c>
      <c r="S206" t="str">
        <f>IF(calc[[#This Row],[C4Value]]&lt;&gt;0,IF(calc[[#This Row],[C4Value]]&lt;calc[[#This Row],[C4Threshold]],"Yes","No"),"nd")</f>
        <v>No</v>
      </c>
      <c r="T206" t="str">
        <f>IF(calc[[#This Row],[Method]]="FABLEBrief",INDEX(Method_FABLEBrief[],MATCH("AFOLU",Method_FABLEBrief[Criteria],0),3),IF(calc[[#This Row],[Method]]="Test",INDEX(Method_Test[],MATCH("AFOLU",Method_Test[Criteria],0),3),""))</f>
        <v>FAO</v>
      </c>
      <c r="U206" s="25">
        <f>IF(calc[[#This Row],[Method]]="FABLEBrief",INDEX(Method_FABLEBrief[],MATCH("AFOLU",Method_FABLEBrief[Criteria],0),2),IF(calc[[#This Row],[Method]]="Test",INDEX(Method_Test[],MATCH("AFOLU",Method_Test[Criteria],0),2),""))</f>
        <v>0</v>
      </c>
      <c r="V206" s="25">
        <f>IF(calc[[#This Row],[C5Source]]="FAO",SUMIFS(DataGHGFAO[AFOLU_MtCO2e],DataGHGFAO[ISO3],calc[[#This Row],[ISO3]]),IF(calc[[#This Row],[C5Source]]="GHGI",SUMIFS(DataGHGI[MtCO2e],DataGHGI[Sector],"Land-Use Change and Forestry",DataGHGI[ISO3],calc[[#This Row],[ISO3]])+SUMIFS(DataGHGI[MtCO2e],DataGHGI[Sector],"Agriculture",DataGHGI[ISO3],calc[[#This Row],[ISO3]]),""))</f>
        <v>45.491767000000003</v>
      </c>
      <c r="W206" t="str">
        <f>IF(calc[[#This Row],[C5Value]]&lt;&gt;0,IF(calc[[#This Row],[C5Value]]&lt;calc[[#This Row],[C5Threshold]],"No","Yes"),"nd")</f>
        <v>Yes</v>
      </c>
      <c r="X206" s="60" t="str">
        <f>IF(AND(calc[[#This Row],[C1Outcome]]="NO",calc[[#This Row],[C2Outcome]]="NO"),IF(calc[[#This Row],[C3Outcome]]="YES","Profile5","Profile6"),IF(calc[[#This Row],[C3Outcome]]="No","Profile4",IF(calc[[#This Row],[C4Outcome]]="YES",IF(calc[[#This Row],[C5Outcome]]="YES","Profile1","Profile2"),"Profile3")))</f>
        <v>Profile3</v>
      </c>
      <c r="Y206" s="44" t="str">
        <f>IF(OR(calc[[#This Row],[C1Outcome]]="nd",calc[[#This Row],[C3Outcome]]="nd",calc[[#This Row],[C5Outcome]]="nd"),"",calc[[#This Row],[PROFILE_pre]])</f>
        <v>Profile3</v>
      </c>
      <c r="Z206" s="62">
        <f>SUMIFS(DataGHGFAO[LULUCF_MtCO2e],DataGHGFAO[ISO3],calc[[#This Row],[ISO3]])</f>
        <v>45.410712699999998</v>
      </c>
      <c r="AA206" s="62">
        <f>SUMIFS(DataGHGFAO[Crop_MtCO2e],DataGHGFAO[ISO3],calc[[#This Row],[ISO3]])</f>
        <v>1.2421999999999989E-2</v>
      </c>
      <c r="AB206" s="62">
        <f>SUMIFS(DataGHGFAO[Livestock_MtCO2e],DataGHGFAO[ISO3],calc[[#This Row],[ISO3]])</f>
        <v>6.8632300000000007E-2</v>
      </c>
      <c r="AC206" s="62">
        <f>SUMIFS(DataGHGFAO[AFOLU_MtCO2e],DataGHGFAO[ISO3],calc[[#This Row],[ISO3]])</f>
        <v>45.491767000000003</v>
      </c>
    </row>
    <row r="207" spans="1:29">
      <c r="A207" t="s">
        <v>331</v>
      </c>
      <c r="B207" t="s">
        <v>332</v>
      </c>
      <c r="C207" t="str">
        <f>INDEX(SelectionMethod[],MATCH("x",SelectionMethod[Selection],0),2)</f>
        <v>FABLEBrief</v>
      </c>
      <c r="D207" t="str">
        <f>IF(calc[[#This Row],[Method]]="FABLEBrief",INDEX(Method_FABLEBrief[],MATCH("Totalkcal",Method_FABLEBrief[Criteria],0),3),IF(calc[[#This Row],[Method]]="Test",INDEX(Method_Test[],MATCH("Totalkcal",Method_Test[Criteria],0),3),""))</f>
        <v>FAO</v>
      </c>
      <c r="E207">
        <f>IF(calc[[#This Row],[Method]]="FABLEBrief",INDEX(Method_FABLEBrief[],MATCH("Totalkcal",Method_FABLEBrief[Criteria],0),2),IF(calc[[#This Row],[Method]]="Test",INDEX(Method_Test[],MATCH("Totalkcal",Method_Test[Criteria],0),2),""))</f>
        <v>3000</v>
      </c>
      <c r="F207">
        <f>IF(calc[[#This Row],[C1Source]]="FAO",SUMIFS(DataFoodConso[Total Kcal],DataFoodConso[ISO3],calc[[#This Row],[ISO3]]),"")</f>
        <v>0</v>
      </c>
      <c r="G207" t="str">
        <f>IF(calc[[#This Row],[C1Value]]&gt;0,IF(calc[[#This Row],[C1Value]]&lt;=calc[[#This Row],[C1Threshold]],"No","Yes"),"nd")</f>
        <v>nd</v>
      </c>
      <c r="H207" t="str">
        <f>IF(calc[[#This Row],[Method]]="FABLEBrief",INDEX(Method_FABLEBrief[],MATCH("RedMeatkcal",Method_FABLEBrief[Criteria],0),3),IF(calc[[#This Row],[Method]]="Test",INDEX(Method_Test[],MATCH("RedMeatkcal",Method_Test[Criteria],0),3),""))</f>
        <v>FAO</v>
      </c>
      <c r="I207">
        <f>IF(calc[[#This Row],[Method]]="FABLEBrief",INDEX(Method_FABLEBrief[],MATCH("RedMeatkcal",Method_FABLEBrief[Criteria],0),2),IF(calc[[#This Row],[Method]]="Test",INDEX(Method_Test[],MATCH("RedMeatkcal",Method_Test[Criteria],0),2),""))</f>
        <v>60</v>
      </c>
      <c r="J207">
        <f>IF(calc[[#This Row],[C2Source]]="FAO",SUMIFS(DataFoodConso[Red Meat],DataFoodConso[ISO3],calc[[#This Row],[ISO3]]),"")</f>
        <v>0</v>
      </c>
      <c r="K207" t="str">
        <f>IF(AND(calc[[#This Row],[C2Value]]&gt;0,calc[[#This Row],[C2Value]]&lt;=calc[[#This Row],[C2Threshold]]),"No","Yes")</f>
        <v>Yes</v>
      </c>
      <c r="L207" t="str">
        <f>IF(calc[[#This Row],[Method]]="FABLEBrief",INDEX(Method_FABLEBrief[],MATCH("LandRemovalPotential",Method_FABLEBrief[Criteria],0),3),IF(calc[[#This Row],[Method]]="Test",INDEX(Method_Test[],MATCH("LandRemovalPotential",Method_Test[Criteria],0),3),""))</f>
        <v>RoeNoAgri</v>
      </c>
      <c r="M207" s="3">
        <f>IF(calc[[#This Row],[Method]]="FABLEBrief",INDEX(Method_FABLEBrief[],MATCH("LandRemovalPotential",Method_FABLEBrief[Criteria],0),2),IF(calc[[#This Row],[Method]]="Test",INDEX(Method_Test[],MATCH("LandRemovalPotential",Method_Test[Criteria],0),2),""))</f>
        <v>0.19550000000000001</v>
      </c>
      <c r="N207" s="3">
        <f>IF(AND(calc[[#This Row],[C3Source]]="RoeNoAgri",calc[[#This Row],[C4Source]]="FAO"),SUMIFS(DataShLandRemPot[FAOSh_noagri],DataShLandRemPot[ISO3],calc[[#This Row],[ISO3]]),IF(AND(calc[[#This Row],[C3Source]]="RoeAgri",calc[[#This Row],[C4Source]]="FAO"),SUMIFS(DataShLandRemPot[FAOSh_withagri],DataShLandRemPot[ISO3],calc[[#This Row],[ISO3]]),IF(AND(calc[[#This Row],[C3Source]]="RoeNoAgri",calc[[#This Row],[C4Source]]="GHGI"),SUMIFS(DataShLandRemPot[GHGISh_noagri],DataShLandRemPot[ISO3],calc[[#This Row],[ISO3]]),IF(AND(calc[[#This Row],[C3Source]]="RoeAgri",calc[[#This Row],[C4Source]]="GHGI"),SUMIFS(DataShLandRemPot[GHGISh_wagri],DataShLandRemPot[ISO3],calc[[#This Row],[ISO3]]),""))))</f>
        <v>0.69693077437150341</v>
      </c>
      <c r="O207" t="str">
        <f>IF(calc[[#This Row],[C3Value]]&lt;&gt;0,IF(calc[[#This Row],[C3Value]]&gt;=calc[[#This Row],[C3Threshold]],"Yes","No"),"nd")</f>
        <v>Yes</v>
      </c>
      <c r="P207" t="str">
        <f>IF(calc[[#This Row],[Method]]="FABLEBrief",INDEX(Method_FABLEBrief[],MATCH("LULUCFnegative",Method_FABLEBrief[Criteria],0),3),IF(calc[[#This Row],[Method]]="Test",INDEX(Method_Test[],MATCH("LULUCFnegative",Method_Test[Criteria],0),3),""))</f>
        <v>FAO</v>
      </c>
      <c r="Q207" s="25">
        <f>IF(calc[[#This Row],[Method]]="FABLEBrief",INDEX(Method_FABLEBrief[],MATCH("LULUCFnegative",Method_FABLEBrief[Criteria],0),2),IF(calc[[#This Row],[Method]]="Test",INDEX(Method_Test[],MATCH("LULUCFnegative",Method_Test[Criteria],0),2),""))</f>
        <v>0</v>
      </c>
      <c r="R207" s="29">
        <f>IF(calc[[#This Row],[C4Source]]="FAO",SUMIFS(DataGHGFAO[LULUCF_MtCO2e],DataGHGFAO[ISO3],calc[[#This Row],[ISO3]]),IF(calc[[#This Row],[C4Source]]="GHGI",SUMIFS(DataGHGI[MtCO2e],DataGHGI[Sector],"Land-Use Change and Forestry",DataGHGI[ISO3],calc[[#This Row],[ISO3]]),""))</f>
        <v>17.3521517</v>
      </c>
      <c r="S207" t="str">
        <f>IF(calc[[#This Row],[C4Value]]&lt;&gt;0,IF(calc[[#This Row],[C4Value]]&lt;calc[[#This Row],[C4Threshold]],"Yes","No"),"nd")</f>
        <v>No</v>
      </c>
      <c r="T207" t="str">
        <f>IF(calc[[#This Row],[Method]]="FABLEBrief",INDEX(Method_FABLEBrief[],MATCH("AFOLU",Method_FABLEBrief[Criteria],0),3),IF(calc[[#This Row],[Method]]="Test",INDEX(Method_Test[],MATCH("AFOLU",Method_Test[Criteria],0),3),""))</f>
        <v>FAO</v>
      </c>
      <c r="U207" s="25">
        <f>IF(calc[[#This Row],[Method]]="FABLEBrief",INDEX(Method_FABLEBrief[],MATCH("AFOLU",Method_FABLEBrief[Criteria],0),2),IF(calc[[#This Row],[Method]]="Test",INDEX(Method_Test[],MATCH("AFOLU",Method_Test[Criteria],0),2),""))</f>
        <v>0</v>
      </c>
      <c r="V207" s="25">
        <f>IF(calc[[#This Row],[C5Source]]="FAO",SUMIFS(DataGHGFAO[AFOLU_MtCO2e],DataGHGFAO[ISO3],calc[[#This Row],[ISO3]]),IF(calc[[#This Row],[C5Source]]="GHGI",SUMIFS(DataGHGI[MtCO2e],DataGHGI[Sector],"Land-Use Change and Forestry",DataGHGI[ISO3],calc[[#This Row],[ISO3]])+SUMIFS(DataGHGI[MtCO2e],DataGHGI[Sector],"Agriculture",DataGHGI[ISO3],calc[[#This Row],[ISO3]]),""))</f>
        <v>40.215374199999999</v>
      </c>
      <c r="W207" t="str">
        <f>IF(calc[[#This Row],[C5Value]]&lt;&gt;0,IF(calc[[#This Row],[C5Value]]&lt;calc[[#This Row],[C5Threshold]],"No","Yes"),"nd")</f>
        <v>Yes</v>
      </c>
      <c r="X207" s="60" t="str">
        <f>IF(AND(calc[[#This Row],[C1Outcome]]="NO",calc[[#This Row],[C2Outcome]]="NO"),IF(calc[[#This Row],[C3Outcome]]="YES","Profile5","Profile6"),IF(calc[[#This Row],[C3Outcome]]="No","Profile4",IF(calc[[#This Row],[C4Outcome]]="YES",IF(calc[[#This Row],[C5Outcome]]="YES","Profile1","Profile2"),"Profile3")))</f>
        <v>Profile3</v>
      </c>
      <c r="Y207" s="44" t="str">
        <f>IF(OR(calc[[#This Row],[C1Outcome]]="nd",calc[[#This Row],[C3Outcome]]="nd",calc[[#This Row],[C5Outcome]]="nd"),"",calc[[#This Row],[PROFILE_pre]])</f>
        <v/>
      </c>
      <c r="Z207" s="62">
        <f>SUMIFS(DataGHGFAO[LULUCF_MtCO2e],DataGHGFAO[ISO3],calc[[#This Row],[ISO3]])</f>
        <v>17.3521517</v>
      </c>
      <c r="AA207" s="62">
        <f>SUMIFS(DataGHGFAO[Crop_MtCO2e],DataGHGFAO[ISO3],calc[[#This Row],[ISO3]])</f>
        <v>4.2547900000002414E-2</v>
      </c>
      <c r="AB207" s="62">
        <f>SUMIFS(DataGHGFAO[Livestock_MtCO2e],DataGHGFAO[ISO3],calc[[#This Row],[ISO3]])</f>
        <v>22.820674599999997</v>
      </c>
      <c r="AC207" s="62">
        <f>SUMIFS(DataGHGFAO[AFOLU_MtCO2e],DataGHGFAO[ISO3],calc[[#This Row],[ISO3]])</f>
        <v>40.215374199999999</v>
      </c>
    </row>
    <row r="208" spans="1:29">
      <c r="A208" t="s">
        <v>87</v>
      </c>
      <c r="B208" t="s">
        <v>88</v>
      </c>
      <c r="C208" t="str">
        <f>INDEX(SelectionMethod[],MATCH("x",SelectionMethod[Selection],0),2)</f>
        <v>FABLEBrief</v>
      </c>
      <c r="D208" t="str">
        <f>IF(calc[[#This Row],[Method]]="FABLEBrief",INDEX(Method_FABLEBrief[],MATCH("Totalkcal",Method_FABLEBrief[Criteria],0),3),IF(calc[[#This Row],[Method]]="Test",INDEX(Method_Test[],MATCH("Totalkcal",Method_Test[Criteria],0),3),""))</f>
        <v>FAO</v>
      </c>
      <c r="E208">
        <f>IF(calc[[#This Row],[Method]]="FABLEBrief",INDEX(Method_FABLEBrief[],MATCH("Totalkcal",Method_FABLEBrief[Criteria],0),2),IF(calc[[#This Row],[Method]]="Test",INDEX(Method_Test[],MATCH("Totalkcal",Method_Test[Criteria],0),2),""))</f>
        <v>3000</v>
      </c>
      <c r="F208">
        <f>IF(calc[[#This Row],[C1Source]]="FAO",SUMIFS(DataFoodConso[Total Kcal],DataFoodConso[ISO3],calc[[#This Row],[ISO3]]),"")</f>
        <v>2898</v>
      </c>
      <c r="G208" t="str">
        <f>IF(calc[[#This Row],[C1Value]]&gt;0,IF(calc[[#This Row],[C1Value]]&lt;=calc[[#This Row],[C1Threshold]],"No","Yes"),"nd")</f>
        <v>No</v>
      </c>
      <c r="H208" t="str">
        <f>IF(calc[[#This Row],[Method]]="FABLEBrief",INDEX(Method_FABLEBrief[],MATCH("RedMeatkcal",Method_FABLEBrief[Criteria],0),3),IF(calc[[#This Row],[Method]]="Test",INDEX(Method_Test[],MATCH("RedMeatkcal",Method_Test[Criteria],0),3),""))</f>
        <v>FAO</v>
      </c>
      <c r="I208">
        <f>IF(calc[[#This Row],[Method]]="FABLEBrief",INDEX(Method_FABLEBrief[],MATCH("RedMeatkcal",Method_FABLEBrief[Criteria],0),2),IF(calc[[#This Row],[Method]]="Test",INDEX(Method_Test[],MATCH("RedMeatkcal",Method_Test[Criteria],0),2),""))</f>
        <v>60</v>
      </c>
      <c r="J208">
        <f>IF(calc[[#This Row],[C2Source]]="FAO",SUMIFS(DataFoodConso[Red Meat],DataFoodConso[ISO3],calc[[#This Row],[ISO3]]),"")</f>
        <v>177</v>
      </c>
      <c r="K208" t="str">
        <f>IF(AND(calc[[#This Row],[C2Value]]&gt;0,calc[[#This Row],[C2Value]]&lt;=calc[[#This Row],[C2Threshold]]),"No","Yes")</f>
        <v>Yes</v>
      </c>
      <c r="L208" t="str">
        <f>IF(calc[[#This Row],[Method]]="FABLEBrief",INDEX(Method_FABLEBrief[],MATCH("LandRemovalPotential",Method_FABLEBrief[Criteria],0),3),IF(calc[[#This Row],[Method]]="Test",INDEX(Method_Test[],MATCH("LandRemovalPotential",Method_Test[Criteria],0),3),""))</f>
        <v>RoeNoAgri</v>
      </c>
      <c r="M208" s="3">
        <f>IF(calc[[#This Row],[Method]]="FABLEBrief",INDEX(Method_FABLEBrief[],MATCH("LandRemovalPotential",Method_FABLEBrief[Criteria],0),2),IF(calc[[#This Row],[Method]]="Test",INDEX(Method_Test[],MATCH("LandRemovalPotential",Method_Test[Criteria],0),2),""))</f>
        <v>0.19550000000000001</v>
      </c>
      <c r="N208" s="3">
        <f>IF(AND(calc[[#This Row],[C3Source]]="RoeNoAgri",calc[[#This Row],[C4Source]]="FAO"),SUMIFS(DataShLandRemPot[FAOSh_noagri],DataShLandRemPot[ISO3],calc[[#This Row],[ISO3]]),IF(AND(calc[[#This Row],[C3Source]]="RoeAgri",calc[[#This Row],[C4Source]]="FAO"),SUMIFS(DataShLandRemPot[FAOSh_withagri],DataShLandRemPot[ISO3],calc[[#This Row],[ISO3]]),IF(AND(calc[[#This Row],[C3Source]]="RoeNoAgri",calc[[#This Row],[C4Source]]="GHGI"),SUMIFS(DataShLandRemPot[GHGISh_noagri],DataShLandRemPot[ISO3],calc[[#This Row],[ISO3]]),IF(AND(calc[[#This Row],[C3Source]]="RoeAgri",calc[[#This Row],[C4Source]]="GHGI"),SUMIFS(DataShLandRemPot[GHGISh_wagri],DataShLandRemPot[ISO3],calc[[#This Row],[ISO3]]),""))))</f>
        <v>8.1871835890640246E-2</v>
      </c>
      <c r="O208" t="str">
        <f>IF(calc[[#This Row],[C3Value]]&lt;&gt;0,IF(calc[[#This Row],[C3Value]]&gt;=calc[[#This Row],[C3Threshold]],"Yes","No"),"nd")</f>
        <v>No</v>
      </c>
      <c r="P208" t="str">
        <f>IF(calc[[#This Row],[Method]]="FABLEBrief",INDEX(Method_FABLEBrief[],MATCH("LULUCFnegative",Method_FABLEBrief[Criteria],0),3),IF(calc[[#This Row],[Method]]="Test",INDEX(Method_Test[],MATCH("LULUCFnegative",Method_Test[Criteria],0),3),""))</f>
        <v>FAO</v>
      </c>
      <c r="Q208" s="25">
        <f>IF(calc[[#This Row],[Method]]="FABLEBrief",INDEX(Method_FABLEBrief[],MATCH("LULUCFnegative",Method_FABLEBrief[Criteria],0),2),IF(calc[[#This Row],[Method]]="Test",INDEX(Method_Test[],MATCH("LULUCFnegative",Method_Test[Criteria],0),2),""))</f>
        <v>0</v>
      </c>
      <c r="R208" s="29">
        <f>IF(calc[[#This Row],[C4Source]]="FAO",SUMIFS(DataGHGFAO[LULUCF_MtCO2e],DataGHGFAO[ISO3],calc[[#This Row],[ISO3]]),IF(calc[[#This Row],[C4Source]]="GHGI",SUMIFS(DataGHGI[MtCO2e],DataGHGI[Sector],"Land-Use Change and Forestry",DataGHGI[ISO3],calc[[#This Row],[ISO3]]),""))</f>
        <v>6.7533551999999997</v>
      </c>
      <c r="S208" t="str">
        <f>IF(calc[[#This Row],[C4Value]]&lt;&gt;0,IF(calc[[#This Row],[C4Value]]&lt;calc[[#This Row],[C4Threshold]],"Yes","No"),"nd")</f>
        <v>No</v>
      </c>
      <c r="T208" t="str">
        <f>IF(calc[[#This Row],[Method]]="FABLEBrief",INDEX(Method_FABLEBrief[],MATCH("AFOLU",Method_FABLEBrief[Criteria],0),3),IF(calc[[#This Row],[Method]]="Test",INDEX(Method_Test[],MATCH("AFOLU",Method_Test[Criteria],0),3),""))</f>
        <v>FAO</v>
      </c>
      <c r="U208" s="25">
        <f>IF(calc[[#This Row],[Method]]="FABLEBrief",INDEX(Method_FABLEBrief[],MATCH("AFOLU",Method_FABLEBrief[Criteria],0),2),IF(calc[[#This Row],[Method]]="Test",INDEX(Method_Test[],MATCH("AFOLU",Method_Test[Criteria],0),2),""))</f>
        <v>0</v>
      </c>
      <c r="V208" s="25">
        <f>IF(calc[[#This Row],[C5Source]]="FAO",SUMIFS(DataGHGFAO[AFOLU_MtCO2e],DataGHGFAO[ISO3],calc[[#This Row],[ISO3]]),IF(calc[[#This Row],[C5Source]]="GHGI",SUMIFS(DataGHGI[MtCO2e],DataGHGI[Sector],"Land-Use Change and Forestry",DataGHGI[ISO3],calc[[#This Row],[ISO3]])+SUMIFS(DataGHGI[MtCO2e],DataGHGI[Sector],"Agriculture",DataGHGI[ISO3],calc[[#This Row],[ISO3]]),""))</f>
        <v>35.944470200000005</v>
      </c>
      <c r="W208" t="str">
        <f>IF(calc[[#This Row],[C5Value]]&lt;&gt;0,IF(calc[[#This Row],[C5Value]]&lt;calc[[#This Row],[C5Threshold]],"No","Yes"),"nd")</f>
        <v>Yes</v>
      </c>
      <c r="X208" s="60" t="str">
        <f>IF(AND(calc[[#This Row],[C1Outcome]]="NO",calc[[#This Row],[C2Outcome]]="NO"),IF(calc[[#This Row],[C3Outcome]]="YES","Profile5","Profile6"),IF(calc[[#This Row],[C3Outcome]]="No","Profile4",IF(calc[[#This Row],[C4Outcome]]="YES",IF(calc[[#This Row],[C5Outcome]]="YES","Profile1","Profile2"),"Profile3")))</f>
        <v>Profile4</v>
      </c>
      <c r="Y208" s="44" t="str">
        <f>IF(OR(calc[[#This Row],[C1Outcome]]="nd",calc[[#This Row],[C3Outcome]]="nd",calc[[#This Row],[C5Outcome]]="nd"),"",calc[[#This Row],[PROFILE_pre]])</f>
        <v>Profile4</v>
      </c>
      <c r="Z208" s="62">
        <f>SUMIFS(DataGHGFAO[LULUCF_MtCO2e],DataGHGFAO[ISO3],calc[[#This Row],[ISO3]])</f>
        <v>6.7533551999999997</v>
      </c>
      <c r="AA208" s="62">
        <f>SUMIFS(DataGHGFAO[Crop_MtCO2e],DataGHGFAO[ISO3],calc[[#This Row],[ISO3]])</f>
        <v>4.9578353999999969</v>
      </c>
      <c r="AB208" s="62">
        <f>SUMIFS(DataGHGFAO[Livestock_MtCO2e],DataGHGFAO[ISO3],calc[[#This Row],[ISO3]])</f>
        <v>24.233279700000001</v>
      </c>
      <c r="AC208" s="62">
        <f>SUMIFS(DataGHGFAO[AFOLU_MtCO2e],DataGHGFAO[ISO3],calc[[#This Row],[ISO3]])</f>
        <v>35.944470200000005</v>
      </c>
    </row>
    <row r="209" spans="1:29">
      <c r="A209" t="s">
        <v>566</v>
      </c>
      <c r="B209" t="s">
        <v>567</v>
      </c>
      <c r="C209" t="str">
        <f>INDEX(SelectionMethod[],MATCH("x",SelectionMethod[Selection],0),2)</f>
        <v>FABLEBrief</v>
      </c>
      <c r="D209" t="str">
        <f>IF(calc[[#This Row],[Method]]="FABLEBrief",INDEX(Method_FABLEBrief[],MATCH("Totalkcal",Method_FABLEBrief[Criteria],0),3),IF(calc[[#This Row],[Method]]="Test",INDEX(Method_Test[],MATCH("Totalkcal",Method_Test[Criteria],0),3),""))</f>
        <v>FAO</v>
      </c>
      <c r="E209">
        <f>IF(calc[[#This Row],[Method]]="FABLEBrief",INDEX(Method_FABLEBrief[],MATCH("Totalkcal",Method_FABLEBrief[Criteria],0),2),IF(calc[[#This Row],[Method]]="Test",INDEX(Method_Test[],MATCH("Totalkcal",Method_Test[Criteria],0),2),""))</f>
        <v>3000</v>
      </c>
      <c r="F209">
        <f>IF(calc[[#This Row],[C1Source]]="FAO",SUMIFS(DataFoodConso[Total Kcal],DataFoodConso[ISO3],calc[[#This Row],[ISO3]]),"")</f>
        <v>0</v>
      </c>
      <c r="G209" t="str">
        <f>IF(calc[[#This Row],[C1Value]]&gt;0,IF(calc[[#This Row],[C1Value]]&lt;=calc[[#This Row],[C1Threshold]],"No","Yes"),"nd")</f>
        <v>nd</v>
      </c>
      <c r="H209" t="str">
        <f>IF(calc[[#This Row],[Method]]="FABLEBrief",INDEX(Method_FABLEBrief[],MATCH("RedMeatkcal",Method_FABLEBrief[Criteria],0),3),IF(calc[[#This Row],[Method]]="Test",INDEX(Method_Test[],MATCH("RedMeatkcal",Method_Test[Criteria],0),3),""))</f>
        <v>FAO</v>
      </c>
      <c r="I209">
        <f>IF(calc[[#This Row],[Method]]="FABLEBrief",INDEX(Method_FABLEBrief[],MATCH("RedMeatkcal",Method_FABLEBrief[Criteria],0),2),IF(calc[[#This Row],[Method]]="Test",INDEX(Method_Test[],MATCH("RedMeatkcal",Method_Test[Criteria],0),2),""))</f>
        <v>60</v>
      </c>
      <c r="J209">
        <f>IF(calc[[#This Row],[C2Source]]="FAO",SUMIFS(DataFoodConso[Red Meat],DataFoodConso[ISO3],calc[[#This Row],[ISO3]]),"")</f>
        <v>0</v>
      </c>
      <c r="K209" t="str">
        <f>IF(AND(calc[[#This Row],[C2Value]]&gt;0,calc[[#This Row],[C2Value]]&lt;=calc[[#This Row],[C2Threshold]]),"No","Yes")</f>
        <v>Yes</v>
      </c>
      <c r="L209" t="str">
        <f>IF(calc[[#This Row],[Method]]="FABLEBrief",INDEX(Method_FABLEBrief[],MATCH("LandRemovalPotential",Method_FABLEBrief[Criteria],0),3),IF(calc[[#This Row],[Method]]="Test",INDEX(Method_Test[],MATCH("LandRemovalPotential",Method_Test[Criteria],0),3),""))</f>
        <v>RoeNoAgri</v>
      </c>
      <c r="M209" s="3">
        <f>IF(calc[[#This Row],[Method]]="FABLEBrief",INDEX(Method_FABLEBrief[],MATCH("LandRemovalPotential",Method_FABLEBrief[Criteria],0),2),IF(calc[[#This Row],[Method]]="Test",INDEX(Method_Test[],MATCH("LandRemovalPotential",Method_Test[Criteria],0),2),""))</f>
        <v>0.19550000000000001</v>
      </c>
      <c r="N209" s="3">
        <f>IF(AND(calc[[#This Row],[C3Source]]="RoeNoAgri",calc[[#This Row],[C4Source]]="FAO"),SUMIFS(DataShLandRemPot[FAOSh_noagri],DataShLandRemPot[ISO3],calc[[#This Row],[ISO3]]),IF(AND(calc[[#This Row],[C3Source]]="RoeAgri",calc[[#This Row],[C4Source]]="FAO"),SUMIFS(DataShLandRemPot[FAOSh_withagri],DataShLandRemPot[ISO3],calc[[#This Row],[ISO3]]),IF(AND(calc[[#This Row],[C3Source]]="RoeNoAgri",calc[[#This Row],[C4Source]]="GHGI"),SUMIFS(DataShLandRemPot[GHGISh_noagri],DataShLandRemPot[ISO3],calc[[#This Row],[ISO3]]),IF(AND(calc[[#This Row],[C3Source]]="RoeAgri",calc[[#This Row],[C4Source]]="GHGI"),SUMIFS(DataShLandRemPot[GHGISh_wagri],DataShLandRemPot[ISO3],calc[[#This Row],[ISO3]]),""))))</f>
        <v>0</v>
      </c>
      <c r="O209" t="str">
        <f>IF(calc[[#This Row],[C3Value]]&lt;&gt;0,IF(calc[[#This Row],[C3Value]]&gt;=calc[[#This Row],[C3Threshold]],"Yes","No"),"nd")</f>
        <v>nd</v>
      </c>
      <c r="P209" t="str">
        <f>IF(calc[[#This Row],[Method]]="FABLEBrief",INDEX(Method_FABLEBrief[],MATCH("LULUCFnegative",Method_FABLEBrief[Criteria],0),3),IF(calc[[#This Row],[Method]]="Test",INDEX(Method_Test[],MATCH("LULUCFnegative",Method_Test[Criteria],0),3),""))</f>
        <v>FAO</v>
      </c>
      <c r="Q209" s="25">
        <f>IF(calc[[#This Row],[Method]]="FABLEBrief",INDEX(Method_FABLEBrief[],MATCH("LULUCFnegative",Method_FABLEBrief[Criteria],0),2),IF(calc[[#This Row],[Method]]="Test",INDEX(Method_Test[],MATCH("LULUCFnegative",Method_Test[Criteria],0),2),""))</f>
        <v>0</v>
      </c>
      <c r="R209" s="29">
        <f>IF(calc[[#This Row],[C4Source]]="FAO",SUMIFS(DataGHGFAO[LULUCF_MtCO2e],DataGHGFAO[ISO3],calc[[#This Row],[ISO3]]),IF(calc[[#This Row],[C4Source]]="GHGI",SUMIFS(DataGHGI[MtCO2e],DataGHGI[Sector],"Land-Use Change and Forestry",DataGHGI[ISO3],calc[[#This Row],[ISO3]]),""))</f>
        <v>0</v>
      </c>
      <c r="S209" t="str">
        <f>IF(calc[[#This Row],[C4Value]]&lt;&gt;0,IF(calc[[#This Row],[C4Value]]&lt;calc[[#This Row],[C4Threshold]],"Yes","No"),"nd")</f>
        <v>nd</v>
      </c>
      <c r="T209" t="str">
        <f>IF(calc[[#This Row],[Method]]="FABLEBrief",INDEX(Method_FABLEBrief[],MATCH("AFOLU",Method_FABLEBrief[Criteria],0),3),IF(calc[[#This Row],[Method]]="Test",INDEX(Method_Test[],MATCH("AFOLU",Method_Test[Criteria],0),3),""))</f>
        <v>FAO</v>
      </c>
      <c r="U209" s="25">
        <f>IF(calc[[#This Row],[Method]]="FABLEBrief",INDEX(Method_FABLEBrief[],MATCH("AFOLU",Method_FABLEBrief[Criteria],0),2),IF(calc[[#This Row],[Method]]="Test",INDEX(Method_Test[],MATCH("AFOLU",Method_Test[Criteria],0),2),""))</f>
        <v>0</v>
      </c>
      <c r="V209" s="25">
        <f>IF(calc[[#This Row],[C5Source]]="FAO",SUMIFS(DataGHGFAO[AFOLU_MtCO2e],DataGHGFAO[ISO3],calc[[#This Row],[ISO3]]),IF(calc[[#This Row],[C5Source]]="GHGI",SUMIFS(DataGHGI[MtCO2e],DataGHGI[Sector],"Land-Use Change and Forestry",DataGHGI[ISO3],calc[[#This Row],[ISO3]])+SUMIFS(DataGHGI[MtCO2e],DataGHGI[Sector],"Agriculture",DataGHGI[ISO3],calc[[#This Row],[ISO3]]),""))</f>
        <v>0</v>
      </c>
      <c r="W209" t="str">
        <f>IF(calc[[#This Row],[C5Value]]&lt;&gt;0,IF(calc[[#This Row],[C5Value]]&lt;calc[[#This Row],[C5Threshold]],"No","Yes"),"nd")</f>
        <v>nd</v>
      </c>
      <c r="X209" s="60" t="str">
        <f>IF(AND(calc[[#This Row],[C1Outcome]]="NO",calc[[#This Row],[C2Outcome]]="NO"),IF(calc[[#This Row],[C3Outcome]]="YES","Profile5","Profile6"),IF(calc[[#This Row],[C3Outcome]]="No","Profile4",IF(calc[[#This Row],[C4Outcome]]="YES",IF(calc[[#This Row],[C5Outcome]]="YES","Profile1","Profile2"),"Profile3")))</f>
        <v>Profile3</v>
      </c>
      <c r="Y209" s="44" t="str">
        <f>IF(OR(calc[[#This Row],[C1Outcome]]="nd",calc[[#This Row],[C3Outcome]]="nd",calc[[#This Row],[C5Outcome]]="nd"),"",calc[[#This Row],[PROFILE_pre]])</f>
        <v/>
      </c>
      <c r="Z209" s="62">
        <f>SUMIFS(DataGHGFAO[LULUCF_MtCO2e],DataGHGFAO[ISO3],calc[[#This Row],[ISO3]])</f>
        <v>0</v>
      </c>
      <c r="AA209" s="62">
        <f>SUMIFS(DataGHGFAO[Crop_MtCO2e],DataGHGFAO[ISO3],calc[[#This Row],[ISO3]])</f>
        <v>0</v>
      </c>
      <c r="AB209" s="62">
        <f>SUMIFS(DataGHGFAO[Livestock_MtCO2e],DataGHGFAO[ISO3],calc[[#This Row],[ISO3]])</f>
        <v>0</v>
      </c>
      <c r="AC209" s="62">
        <f>SUMIFS(DataGHGFAO[AFOLU_MtCO2e],DataGHGFAO[ISO3],calc[[#This Row],[ISO3]])</f>
        <v>0</v>
      </c>
    </row>
    <row r="210" spans="1:29">
      <c r="A210" t="s">
        <v>349</v>
      </c>
      <c r="B210" t="s">
        <v>350</v>
      </c>
      <c r="C210" t="str">
        <f>INDEX(SelectionMethod[],MATCH("x",SelectionMethod[Selection],0),2)</f>
        <v>FABLEBrief</v>
      </c>
      <c r="D210" t="str">
        <f>IF(calc[[#This Row],[Method]]="FABLEBrief",INDEX(Method_FABLEBrief[],MATCH("Totalkcal",Method_FABLEBrief[Criteria],0),3),IF(calc[[#This Row],[Method]]="Test",INDEX(Method_Test[],MATCH("Totalkcal",Method_Test[Criteria],0),3),""))</f>
        <v>FAO</v>
      </c>
      <c r="E210">
        <f>IF(calc[[#This Row],[Method]]="FABLEBrief",INDEX(Method_FABLEBrief[],MATCH("Totalkcal",Method_FABLEBrief[Criteria],0),2),IF(calc[[#This Row],[Method]]="Test",INDEX(Method_Test[],MATCH("Totalkcal",Method_Test[Criteria],0),2),""))</f>
        <v>3000</v>
      </c>
      <c r="F210">
        <f>IF(calc[[#This Row],[C1Source]]="FAO",SUMIFS(DataFoodConso[Total Kcal],DataFoodConso[ISO3],calc[[#This Row],[ISO3]]),"")</f>
        <v>0</v>
      </c>
      <c r="G210" t="str">
        <f>IF(calc[[#This Row],[C1Value]]&gt;0,IF(calc[[#This Row],[C1Value]]&lt;=calc[[#This Row],[C1Threshold]],"No","Yes"),"nd")</f>
        <v>nd</v>
      </c>
      <c r="H210" t="str">
        <f>IF(calc[[#This Row],[Method]]="FABLEBrief",INDEX(Method_FABLEBrief[],MATCH("RedMeatkcal",Method_FABLEBrief[Criteria],0),3),IF(calc[[#This Row],[Method]]="Test",INDEX(Method_Test[],MATCH("RedMeatkcal",Method_Test[Criteria],0),3),""))</f>
        <v>FAO</v>
      </c>
      <c r="I210">
        <f>IF(calc[[#This Row],[Method]]="FABLEBrief",INDEX(Method_FABLEBrief[],MATCH("RedMeatkcal",Method_FABLEBrief[Criteria],0),2),IF(calc[[#This Row],[Method]]="Test",INDEX(Method_Test[],MATCH("RedMeatkcal",Method_Test[Criteria],0),2),""))</f>
        <v>60</v>
      </c>
      <c r="J210">
        <f>IF(calc[[#This Row],[C2Source]]="FAO",SUMIFS(DataFoodConso[Red Meat],DataFoodConso[ISO3],calc[[#This Row],[ISO3]]),"")</f>
        <v>0</v>
      </c>
      <c r="K210" t="str">
        <f>IF(AND(calc[[#This Row],[C2Value]]&gt;0,calc[[#This Row],[C2Value]]&lt;=calc[[#This Row],[C2Threshold]]),"No","Yes")</f>
        <v>Yes</v>
      </c>
      <c r="L210" t="str">
        <f>IF(calc[[#This Row],[Method]]="FABLEBrief",INDEX(Method_FABLEBrief[],MATCH("LandRemovalPotential",Method_FABLEBrief[Criteria],0),3),IF(calc[[#This Row],[Method]]="Test",INDEX(Method_Test[],MATCH("LandRemovalPotential",Method_Test[Criteria],0),3),""))</f>
        <v>RoeNoAgri</v>
      </c>
      <c r="M210" s="3">
        <f>IF(calc[[#This Row],[Method]]="FABLEBrief",INDEX(Method_FABLEBrief[],MATCH("LandRemovalPotential",Method_FABLEBrief[Criteria],0),2),IF(calc[[#This Row],[Method]]="Test",INDEX(Method_Test[],MATCH("LandRemovalPotential",Method_Test[Criteria],0),2),""))</f>
        <v>0.19550000000000001</v>
      </c>
      <c r="N210" s="3">
        <f>IF(AND(calc[[#This Row],[C3Source]]="RoeNoAgri",calc[[#This Row],[C4Source]]="FAO"),SUMIFS(DataShLandRemPot[FAOSh_noagri],DataShLandRemPot[ISO3],calc[[#This Row],[ISO3]]),IF(AND(calc[[#This Row],[C3Source]]="RoeAgri",calc[[#This Row],[C4Source]]="FAO"),SUMIFS(DataShLandRemPot[FAOSh_withagri],DataShLandRemPot[ISO3],calc[[#This Row],[ISO3]]),IF(AND(calc[[#This Row],[C3Source]]="RoeNoAgri",calc[[#This Row],[C4Source]]="GHGI"),SUMIFS(DataShLandRemPot[GHGISh_noagri],DataShLandRemPot[ISO3],calc[[#This Row],[ISO3]]),IF(AND(calc[[#This Row],[C3Source]]="RoeAgri",calc[[#This Row],[C4Source]]="GHGI"),SUMIFS(DataShLandRemPot[GHGISh_wagri],DataShLandRemPot[ISO3],calc[[#This Row],[ISO3]]),""))))</f>
        <v>1.6059276344501143</v>
      </c>
      <c r="O210" t="str">
        <f>IF(calc[[#This Row],[C3Value]]&lt;&gt;0,IF(calc[[#This Row],[C3Value]]&gt;=calc[[#This Row],[C3Threshold]],"Yes","No"),"nd")</f>
        <v>Yes</v>
      </c>
      <c r="P210" t="str">
        <f>IF(calc[[#This Row],[Method]]="FABLEBrief",INDEX(Method_FABLEBrief[],MATCH("LULUCFnegative",Method_FABLEBrief[Criteria],0),3),IF(calc[[#This Row],[Method]]="Test",INDEX(Method_Test[],MATCH("LULUCFnegative",Method_Test[Criteria],0),3),""))</f>
        <v>FAO</v>
      </c>
      <c r="Q210" s="25">
        <f>IF(calc[[#This Row],[Method]]="FABLEBrief",INDEX(Method_FABLEBrief[],MATCH("LULUCFnegative",Method_FABLEBrief[Criteria],0),2),IF(calc[[#This Row],[Method]]="Test",INDEX(Method_Test[],MATCH("LULUCFnegative",Method_Test[Criteria],0),2),""))</f>
        <v>0</v>
      </c>
      <c r="R210" s="29">
        <f>IF(calc[[#This Row],[C4Source]]="FAO",SUMIFS(DataGHGFAO[LULUCF_MtCO2e],DataGHGFAO[ISO3],calc[[#This Row],[ISO3]]),IF(calc[[#This Row],[C4Source]]="GHGI",SUMIFS(DataGHGI[MtCO2e],DataGHGI[Sector],"Land-Use Change and Forestry",DataGHGI[ISO3],calc[[#This Row],[ISO3]]),""))</f>
        <v>9.4171680000000002</v>
      </c>
      <c r="S210" t="str">
        <f>IF(calc[[#This Row],[C4Value]]&lt;&gt;0,IF(calc[[#This Row],[C4Value]]&lt;calc[[#This Row],[C4Threshold]],"Yes","No"),"nd")</f>
        <v>No</v>
      </c>
      <c r="T210" t="str">
        <f>IF(calc[[#This Row],[Method]]="FABLEBrief",INDEX(Method_FABLEBrief[],MATCH("AFOLU",Method_FABLEBrief[Criteria],0),3),IF(calc[[#This Row],[Method]]="Test",INDEX(Method_Test[],MATCH("AFOLU",Method_Test[Criteria],0),3),""))</f>
        <v>FAO</v>
      </c>
      <c r="U210" s="25">
        <f>IF(calc[[#This Row],[Method]]="FABLEBrief",INDEX(Method_FABLEBrief[],MATCH("AFOLU",Method_FABLEBrief[Criteria],0),2),IF(calc[[#This Row],[Method]]="Test",INDEX(Method_Test[],MATCH("AFOLU",Method_Test[Criteria],0),2),""))</f>
        <v>0</v>
      </c>
      <c r="V210" s="25">
        <f>IF(calc[[#This Row],[C5Source]]="FAO",SUMIFS(DataGHGFAO[AFOLU_MtCO2e],DataGHGFAO[ISO3],calc[[#This Row],[ISO3]]),IF(calc[[#This Row],[C5Source]]="GHGI",SUMIFS(DataGHGI[MtCO2e],DataGHGI[Sector],"Land-Use Change and Forestry",DataGHGI[ISO3],calc[[#This Row],[ISO3]])+SUMIFS(DataGHGI[MtCO2e],DataGHGI[Sector],"Agriculture",DataGHGI[ISO3],calc[[#This Row],[ISO3]]),""))</f>
        <v>52.5397617</v>
      </c>
      <c r="W210" t="str">
        <f>IF(calc[[#This Row],[C5Value]]&lt;&gt;0,IF(calc[[#This Row],[C5Value]]&lt;calc[[#This Row],[C5Threshold]],"No","Yes"),"nd")</f>
        <v>Yes</v>
      </c>
      <c r="X210" s="60" t="str">
        <f>IF(AND(calc[[#This Row],[C1Outcome]]="NO",calc[[#This Row],[C2Outcome]]="NO"),IF(calc[[#This Row],[C3Outcome]]="YES","Profile5","Profile6"),IF(calc[[#This Row],[C3Outcome]]="No","Profile4",IF(calc[[#This Row],[C4Outcome]]="YES",IF(calc[[#This Row],[C5Outcome]]="YES","Profile1","Profile2"),"Profile3")))</f>
        <v>Profile3</v>
      </c>
      <c r="Y210" s="44" t="str">
        <f>IF(OR(calc[[#This Row],[C1Outcome]]="nd",calc[[#This Row],[C3Outcome]]="nd",calc[[#This Row],[C5Outcome]]="nd"),"",calc[[#This Row],[PROFILE_pre]])</f>
        <v/>
      </c>
      <c r="Z210" s="62">
        <f>SUMIFS(DataGHGFAO[LULUCF_MtCO2e],DataGHGFAO[ISO3],calc[[#This Row],[ISO3]])</f>
        <v>9.4171680000000002</v>
      </c>
      <c r="AA210" s="62">
        <f>SUMIFS(DataGHGFAO[Crop_MtCO2e],DataGHGFAO[ISO3],calc[[#This Row],[ISO3]])</f>
        <v>13.893541999999993</v>
      </c>
      <c r="AB210" s="62">
        <f>SUMIFS(DataGHGFAO[Livestock_MtCO2e],DataGHGFAO[ISO3],calc[[#This Row],[ISO3]])</f>
        <v>29.229051700000003</v>
      </c>
      <c r="AC210" s="62">
        <f>SUMIFS(DataGHGFAO[AFOLU_MtCO2e],DataGHGFAO[ISO3],calc[[#This Row],[ISO3]])</f>
        <v>52.5397617</v>
      </c>
    </row>
    <row r="211" spans="1:29">
      <c r="A211" t="s">
        <v>183</v>
      </c>
      <c r="B211" t="s">
        <v>184</v>
      </c>
      <c r="C211" t="str">
        <f>INDEX(SelectionMethod[],MATCH("x",SelectionMethod[Selection],0),2)</f>
        <v>FABLEBrief</v>
      </c>
      <c r="D211" t="str">
        <f>IF(calc[[#This Row],[Method]]="FABLEBrief",INDEX(Method_FABLEBrief[],MATCH("Totalkcal",Method_FABLEBrief[Criteria],0),3),IF(calc[[#This Row],[Method]]="Test",INDEX(Method_Test[],MATCH("Totalkcal",Method_Test[Criteria],0),3),""))</f>
        <v>FAO</v>
      </c>
      <c r="E211">
        <f>IF(calc[[#This Row],[Method]]="FABLEBrief",INDEX(Method_FABLEBrief[],MATCH("Totalkcal",Method_FABLEBrief[Criteria],0),2),IF(calc[[#This Row],[Method]]="Test",INDEX(Method_Test[],MATCH("Totalkcal",Method_Test[Criteria],0),2),""))</f>
        <v>3000</v>
      </c>
      <c r="F211">
        <f>IF(calc[[#This Row],[C1Source]]="FAO",SUMIFS(DataFoodConso[Total Kcal],DataFoodConso[ISO3],calc[[#This Row],[ISO3]]),"")</f>
        <v>3348</v>
      </c>
      <c r="G211" t="str">
        <f>IF(calc[[#This Row],[C1Value]]&gt;0,IF(calc[[#This Row],[C1Value]]&lt;=calc[[#This Row],[C1Threshold]],"No","Yes"),"nd")</f>
        <v>Yes</v>
      </c>
      <c r="H211" t="str">
        <f>IF(calc[[#This Row],[Method]]="FABLEBrief",INDEX(Method_FABLEBrief[],MATCH("RedMeatkcal",Method_FABLEBrief[Criteria],0),3),IF(calc[[#This Row],[Method]]="Test",INDEX(Method_Test[],MATCH("RedMeatkcal",Method_Test[Criteria],0),3),""))</f>
        <v>FAO</v>
      </c>
      <c r="I211">
        <f>IF(calc[[#This Row],[Method]]="FABLEBrief",INDEX(Method_FABLEBrief[],MATCH("RedMeatkcal",Method_FABLEBrief[Criteria],0),2),IF(calc[[#This Row],[Method]]="Test",INDEX(Method_Test[],MATCH("RedMeatkcal",Method_Test[Criteria],0),2),""))</f>
        <v>60</v>
      </c>
      <c r="J211">
        <f>IF(calc[[#This Row],[C2Source]]="FAO",SUMIFS(DataFoodConso[Red Meat],DataFoodConso[ISO3],calc[[#This Row],[ISO3]]),"")</f>
        <v>291</v>
      </c>
      <c r="K211" t="str">
        <f>IF(AND(calc[[#This Row],[C2Value]]&gt;0,calc[[#This Row],[C2Value]]&lt;=calc[[#This Row],[C2Threshold]]),"No","Yes")</f>
        <v>Yes</v>
      </c>
      <c r="L211" t="str">
        <f>IF(calc[[#This Row],[Method]]="FABLEBrief",INDEX(Method_FABLEBrief[],MATCH("LandRemovalPotential",Method_FABLEBrief[Criteria],0),3),IF(calc[[#This Row],[Method]]="Test",INDEX(Method_Test[],MATCH("LandRemovalPotential",Method_Test[Criteria],0),3),""))</f>
        <v>RoeNoAgri</v>
      </c>
      <c r="M211" s="3">
        <f>IF(calc[[#This Row],[Method]]="FABLEBrief",INDEX(Method_FABLEBrief[],MATCH("LandRemovalPotential",Method_FABLEBrief[Criteria],0),2),IF(calc[[#This Row],[Method]]="Test",INDEX(Method_Test[],MATCH("LandRemovalPotential",Method_Test[Criteria],0),2),""))</f>
        <v>0.19550000000000001</v>
      </c>
      <c r="N211" s="3">
        <f>IF(AND(calc[[#This Row],[C3Source]]="RoeNoAgri",calc[[#This Row],[C4Source]]="FAO"),SUMIFS(DataShLandRemPot[FAOSh_noagri],DataShLandRemPot[ISO3],calc[[#This Row],[ISO3]]),IF(AND(calc[[#This Row],[C3Source]]="RoeAgri",calc[[#This Row],[C4Source]]="FAO"),SUMIFS(DataShLandRemPot[FAOSh_withagri],DataShLandRemPot[ISO3],calc[[#This Row],[ISO3]]),IF(AND(calc[[#This Row],[C3Source]]="RoeNoAgri",calc[[#This Row],[C4Source]]="GHGI"),SUMIFS(DataShLandRemPot[GHGISh_noagri],DataShLandRemPot[ISO3],calc[[#This Row],[ISO3]]),IF(AND(calc[[#This Row],[C3Source]]="RoeAgri",calc[[#This Row],[C4Source]]="GHGI"),SUMIFS(DataShLandRemPot[GHGISh_wagri],DataShLandRemPot[ISO3],calc[[#This Row],[ISO3]]),""))))</f>
        <v>7.0924264359510589E-2</v>
      </c>
      <c r="O211" t="str">
        <f>IF(calc[[#This Row],[C3Value]]&lt;&gt;0,IF(calc[[#This Row],[C3Value]]&gt;=calc[[#This Row],[C3Threshold]],"Yes","No"),"nd")</f>
        <v>No</v>
      </c>
      <c r="P211" t="str">
        <f>IF(calc[[#This Row],[Method]]="FABLEBrief",INDEX(Method_FABLEBrief[],MATCH("LULUCFnegative",Method_FABLEBrief[Criteria],0),3),IF(calc[[#This Row],[Method]]="Test",INDEX(Method_Test[],MATCH("LULUCFnegative",Method_Test[Criteria],0),3),""))</f>
        <v>FAO</v>
      </c>
      <c r="Q211" s="25">
        <f>IF(calc[[#This Row],[Method]]="FABLEBrief",INDEX(Method_FABLEBrief[],MATCH("LULUCFnegative",Method_FABLEBrief[Criteria],0),2),IF(calc[[#This Row],[Method]]="Test",INDEX(Method_Test[],MATCH("LULUCFnegative",Method_Test[Criteria],0),2),""))</f>
        <v>0</v>
      </c>
      <c r="R211" s="29">
        <f>IF(calc[[#This Row],[C4Source]]="FAO",SUMIFS(DataGHGFAO[LULUCF_MtCO2e],DataGHGFAO[ISO3],calc[[#This Row],[ISO3]]),IF(calc[[#This Row],[C4Source]]="GHGI",SUMIFS(DataGHGI[MtCO2e],DataGHGI[Sector],"Land-Use Change and Forestry",DataGHGI[ISO3],calc[[#This Row],[ISO3]]),""))</f>
        <v>-13.865456500000001</v>
      </c>
      <c r="S211" t="str">
        <f>IF(calc[[#This Row],[C4Value]]&lt;&gt;0,IF(calc[[#This Row],[C4Value]]&lt;calc[[#This Row],[C4Threshold]],"Yes","No"),"nd")</f>
        <v>Yes</v>
      </c>
      <c r="T211" t="str">
        <f>IF(calc[[#This Row],[Method]]="FABLEBrief",INDEX(Method_FABLEBrief[],MATCH("AFOLU",Method_FABLEBrief[Criteria],0),3),IF(calc[[#This Row],[Method]]="Test",INDEX(Method_Test[],MATCH("AFOLU",Method_Test[Criteria],0),3),""))</f>
        <v>FAO</v>
      </c>
      <c r="U211" s="25">
        <f>IF(calc[[#This Row],[Method]]="FABLEBrief",INDEX(Method_FABLEBrief[],MATCH("AFOLU",Method_FABLEBrief[Criteria],0),2),IF(calc[[#This Row],[Method]]="Test",INDEX(Method_Test[],MATCH("AFOLU",Method_Test[Criteria],0),2),""))</f>
        <v>0</v>
      </c>
      <c r="V211" s="25">
        <f>IF(calc[[#This Row],[C5Source]]="FAO",SUMIFS(DataGHGFAO[AFOLU_MtCO2e],DataGHGFAO[ISO3],calc[[#This Row],[ISO3]]),IF(calc[[#This Row],[C5Source]]="GHGI",SUMIFS(DataGHGI[MtCO2e],DataGHGI[Sector],"Land-Use Change and Forestry",DataGHGI[ISO3],calc[[#This Row],[ISO3]])+SUMIFS(DataGHGI[MtCO2e],DataGHGI[Sector],"Agriculture",DataGHGI[ISO3],calc[[#This Row],[ISO3]]),""))</f>
        <v>27.629315200000001</v>
      </c>
      <c r="W211" t="str">
        <f>IF(calc[[#This Row],[C5Value]]&lt;&gt;0,IF(calc[[#This Row],[C5Value]]&lt;calc[[#This Row],[C5Threshold]],"No","Yes"),"nd")</f>
        <v>Yes</v>
      </c>
      <c r="X211" s="60" t="str">
        <f>IF(AND(calc[[#This Row],[C1Outcome]]="NO",calc[[#This Row],[C2Outcome]]="NO"),IF(calc[[#This Row],[C3Outcome]]="YES","Profile5","Profile6"),IF(calc[[#This Row],[C3Outcome]]="No","Profile4",IF(calc[[#This Row],[C4Outcome]]="YES",IF(calc[[#This Row],[C5Outcome]]="YES","Profile1","Profile2"),"Profile3")))</f>
        <v>Profile4</v>
      </c>
      <c r="Y211" s="44" t="str">
        <f>IF(OR(calc[[#This Row],[C1Outcome]]="nd",calc[[#This Row],[C3Outcome]]="nd",calc[[#This Row],[C5Outcome]]="nd"),"",calc[[#This Row],[PROFILE_pre]])</f>
        <v>Profile4</v>
      </c>
      <c r="Z211" s="62">
        <f>SUMIFS(DataGHGFAO[LULUCF_MtCO2e],DataGHGFAO[ISO3],calc[[#This Row],[ISO3]])</f>
        <v>-13.865456500000001</v>
      </c>
      <c r="AA211" s="62">
        <f>SUMIFS(DataGHGFAO[Crop_MtCO2e],DataGHGFAO[ISO3],calc[[#This Row],[ISO3]])</f>
        <v>8.5372106999999957</v>
      </c>
      <c r="AB211" s="62">
        <f>SUMIFS(DataGHGFAO[Livestock_MtCO2e],DataGHGFAO[ISO3],calc[[#This Row],[ISO3]])</f>
        <v>32.957560999999998</v>
      </c>
      <c r="AC211" s="62">
        <f>SUMIFS(DataGHGFAO[AFOLU_MtCO2e],DataGHGFAO[ISO3],calc[[#This Row],[ISO3]])</f>
        <v>27.629315200000001</v>
      </c>
    </row>
    <row r="212" spans="1:29">
      <c r="A212" t="s">
        <v>199</v>
      </c>
      <c r="B212" t="s">
        <v>200</v>
      </c>
      <c r="C212" t="str">
        <f>INDEX(SelectionMethod[],MATCH("x",SelectionMethod[Selection],0),2)</f>
        <v>FABLEBrief</v>
      </c>
      <c r="D212" t="str">
        <f>IF(calc[[#This Row],[Method]]="FABLEBrief",INDEX(Method_FABLEBrief[],MATCH("Totalkcal",Method_FABLEBrief[Criteria],0),3),IF(calc[[#This Row],[Method]]="Test",INDEX(Method_Test[],MATCH("Totalkcal",Method_Test[Criteria],0),3),""))</f>
        <v>FAO</v>
      </c>
      <c r="E212">
        <f>IF(calc[[#This Row],[Method]]="FABLEBrief",INDEX(Method_FABLEBrief[],MATCH("Totalkcal",Method_FABLEBrief[Criteria],0),2),IF(calc[[#This Row],[Method]]="Test",INDEX(Method_Test[],MATCH("Totalkcal",Method_Test[Criteria],0),2),""))</f>
        <v>3000</v>
      </c>
      <c r="F212">
        <f>IF(calc[[#This Row],[C1Source]]="FAO",SUMIFS(DataFoodConso[Total Kcal],DataFoodConso[ISO3],calc[[#This Row],[ISO3]]),"")</f>
        <v>2719</v>
      </c>
      <c r="G212" t="str">
        <f>IF(calc[[#This Row],[C1Value]]&gt;0,IF(calc[[#This Row],[C1Value]]&lt;=calc[[#This Row],[C1Threshold]],"No","Yes"),"nd")</f>
        <v>No</v>
      </c>
      <c r="H212" t="str">
        <f>IF(calc[[#This Row],[Method]]="FABLEBrief",INDEX(Method_FABLEBrief[],MATCH("RedMeatkcal",Method_FABLEBrief[Criteria],0),3),IF(calc[[#This Row],[Method]]="Test",INDEX(Method_Test[],MATCH("RedMeatkcal",Method_Test[Criteria],0),3),""))</f>
        <v>FAO</v>
      </c>
      <c r="I212">
        <f>IF(calc[[#This Row],[Method]]="FABLEBrief",INDEX(Method_FABLEBrief[],MATCH("RedMeatkcal",Method_FABLEBrief[Criteria],0),2),IF(calc[[#This Row],[Method]]="Test",INDEX(Method_Test[],MATCH("RedMeatkcal",Method_Test[Criteria],0),2),""))</f>
        <v>60</v>
      </c>
      <c r="J212">
        <f>IF(calc[[#This Row],[C2Source]]="FAO",SUMIFS(DataFoodConso[Red Meat],DataFoodConso[ISO3],calc[[#This Row],[ISO3]]),"")</f>
        <v>6</v>
      </c>
      <c r="K212" t="str">
        <f>IF(AND(calc[[#This Row],[C2Value]]&gt;0,calc[[#This Row],[C2Value]]&lt;=calc[[#This Row],[C2Threshold]]),"No","Yes")</f>
        <v>No</v>
      </c>
      <c r="L212" t="str">
        <f>IF(calc[[#This Row],[Method]]="FABLEBrief",INDEX(Method_FABLEBrief[],MATCH("LandRemovalPotential",Method_FABLEBrief[Criteria],0),3),IF(calc[[#This Row],[Method]]="Test",INDEX(Method_Test[],MATCH("LandRemovalPotential",Method_Test[Criteria],0),3),""))</f>
        <v>RoeNoAgri</v>
      </c>
      <c r="M212" s="3">
        <f>IF(calc[[#This Row],[Method]]="FABLEBrief",INDEX(Method_FABLEBrief[],MATCH("LandRemovalPotential",Method_FABLEBrief[Criteria],0),2),IF(calc[[#This Row],[Method]]="Test",INDEX(Method_Test[],MATCH("LandRemovalPotential",Method_Test[Criteria],0),2),""))</f>
        <v>0.19550000000000001</v>
      </c>
      <c r="N212" s="3">
        <f>IF(AND(calc[[#This Row],[C3Source]]="RoeNoAgri",calc[[#This Row],[C4Source]]="FAO"),SUMIFS(DataShLandRemPot[FAOSh_noagri],DataShLandRemPot[ISO3],calc[[#This Row],[ISO3]]),IF(AND(calc[[#This Row],[C3Source]]="RoeAgri",calc[[#This Row],[C4Source]]="FAO"),SUMIFS(DataShLandRemPot[FAOSh_withagri],DataShLandRemPot[ISO3],calc[[#This Row],[ISO3]]),IF(AND(calc[[#This Row],[C3Source]]="RoeNoAgri",calc[[#This Row],[C4Source]]="GHGI"),SUMIFS(DataShLandRemPot[GHGISh_noagri],DataShLandRemPot[ISO3],calc[[#This Row],[ISO3]]),IF(AND(calc[[#This Row],[C3Source]]="RoeAgri",calc[[#This Row],[C4Source]]="GHGI"),SUMIFS(DataShLandRemPot[GHGISh_wagri],DataShLandRemPot[ISO3],calc[[#This Row],[ISO3]]),""))))</f>
        <v>0.48378944736076807</v>
      </c>
      <c r="O212" t="str">
        <f>IF(calc[[#This Row],[C3Value]]&lt;&gt;0,IF(calc[[#This Row],[C3Value]]&gt;=calc[[#This Row],[C3Threshold]],"Yes","No"),"nd")</f>
        <v>Yes</v>
      </c>
      <c r="P212" t="str">
        <f>IF(calc[[#This Row],[Method]]="FABLEBrief",INDEX(Method_FABLEBrief[],MATCH("LULUCFnegative",Method_FABLEBrief[Criteria],0),3),IF(calc[[#This Row],[Method]]="Test",INDEX(Method_Test[],MATCH("LULUCFnegative",Method_Test[Criteria],0),3),""))</f>
        <v>FAO</v>
      </c>
      <c r="Q212" s="25">
        <f>IF(calc[[#This Row],[Method]]="FABLEBrief",INDEX(Method_FABLEBrief[],MATCH("LULUCFnegative",Method_FABLEBrief[Criteria],0),2),IF(calc[[#This Row],[Method]]="Test",INDEX(Method_Test[],MATCH("LULUCFnegative",Method_Test[Criteria],0),2),""))</f>
        <v>0</v>
      </c>
      <c r="R212" s="29">
        <f>IF(calc[[#This Row],[C4Source]]="FAO",SUMIFS(DataGHGFAO[LULUCF_MtCO2e],DataGHGFAO[ISO3],calc[[#This Row],[ISO3]]),IF(calc[[#This Row],[C4Source]]="GHGI",SUMIFS(DataGHGI[MtCO2e],DataGHGI[Sector],"Land-Use Change and Forestry",DataGHGI[ISO3],calc[[#This Row],[ISO3]]),""))</f>
        <v>1.9109524</v>
      </c>
      <c r="S212" t="str">
        <f>IF(calc[[#This Row],[C4Value]]&lt;&gt;0,IF(calc[[#This Row],[C4Value]]&lt;calc[[#This Row],[C4Threshold]],"Yes","No"),"nd")</f>
        <v>No</v>
      </c>
      <c r="T212" t="str">
        <f>IF(calc[[#This Row],[Method]]="FABLEBrief",INDEX(Method_FABLEBrief[],MATCH("AFOLU",Method_FABLEBrief[Criteria],0),3),IF(calc[[#This Row],[Method]]="Test",INDEX(Method_Test[],MATCH("AFOLU",Method_Test[Criteria],0),3),""))</f>
        <v>FAO</v>
      </c>
      <c r="U212" s="25">
        <f>IF(calc[[#This Row],[Method]]="FABLEBrief",INDEX(Method_FABLEBrief[],MATCH("AFOLU",Method_FABLEBrief[Criteria],0),2),IF(calc[[#This Row],[Method]]="Test",INDEX(Method_Test[],MATCH("AFOLU",Method_Test[Criteria],0),2),""))</f>
        <v>0</v>
      </c>
      <c r="V212" s="25">
        <f>IF(calc[[#This Row],[C5Source]]="FAO",SUMIFS(DataGHGFAO[AFOLU_MtCO2e],DataGHGFAO[ISO3],calc[[#This Row],[ISO3]]),IF(calc[[#This Row],[C5Source]]="GHGI",SUMIFS(DataGHGI[MtCO2e],DataGHGI[Sector],"Land-Use Change and Forestry",DataGHGI[ISO3],calc[[#This Row],[ISO3]])+SUMIFS(DataGHGI[MtCO2e],DataGHGI[Sector],"Agriculture",DataGHGI[ISO3],calc[[#This Row],[ISO3]]),""))</f>
        <v>7.9833020000000001</v>
      </c>
      <c r="W212" t="str">
        <f>IF(calc[[#This Row],[C5Value]]&lt;&gt;0,IF(calc[[#This Row],[C5Value]]&lt;calc[[#This Row],[C5Threshold]],"No","Yes"),"nd")</f>
        <v>Yes</v>
      </c>
      <c r="X212" s="60" t="str">
        <f>IF(AND(calc[[#This Row],[C1Outcome]]="NO",calc[[#This Row],[C2Outcome]]="NO"),IF(calc[[#This Row],[C3Outcome]]="YES","Profile5","Profile6"),IF(calc[[#This Row],[C3Outcome]]="No","Profile4",IF(calc[[#This Row],[C4Outcome]]="YES",IF(calc[[#This Row],[C5Outcome]]="YES","Profile1","Profile2"),"Profile3")))</f>
        <v>Profile5</v>
      </c>
      <c r="Y212" s="44" t="str">
        <f>IF(OR(calc[[#This Row],[C1Outcome]]="nd",calc[[#This Row],[C3Outcome]]="nd",calc[[#This Row],[C5Outcome]]="nd"),"",calc[[#This Row],[PROFILE_pre]])</f>
        <v>Profile5</v>
      </c>
      <c r="Z212" s="62">
        <f>SUMIFS(DataGHGFAO[LULUCF_MtCO2e],DataGHGFAO[ISO3],calc[[#This Row],[ISO3]])</f>
        <v>1.9109524</v>
      </c>
      <c r="AA212" s="62">
        <f>SUMIFS(DataGHGFAO[Crop_MtCO2e],DataGHGFAO[ISO3],calc[[#This Row],[ISO3]])</f>
        <v>3.951422</v>
      </c>
      <c r="AB212" s="62">
        <f>SUMIFS(DataGHGFAO[Livestock_MtCO2e],DataGHGFAO[ISO3],calc[[#This Row],[ISO3]])</f>
        <v>2.1209275999999999</v>
      </c>
      <c r="AC212" s="62">
        <f>SUMIFS(DataGHGFAO[AFOLU_MtCO2e],DataGHGFAO[ISO3],calc[[#This Row],[ISO3]])</f>
        <v>7.9833020000000001</v>
      </c>
    </row>
    <row r="213" spans="1:29">
      <c r="A213" t="s">
        <v>53</v>
      </c>
      <c r="B213" t="s">
        <v>568</v>
      </c>
      <c r="C213" t="str">
        <f>INDEX(SelectionMethod[],MATCH("x",SelectionMethod[Selection],0),2)</f>
        <v>FABLEBrief</v>
      </c>
      <c r="D213" t="str">
        <f>IF(calc[[#This Row],[Method]]="FABLEBrief",INDEX(Method_FABLEBrief[],MATCH("Totalkcal",Method_FABLEBrief[Criteria],0),3),IF(calc[[#This Row],[Method]]="Test",INDEX(Method_Test[],MATCH("Totalkcal",Method_Test[Criteria],0),3),""))</f>
        <v>FAO</v>
      </c>
      <c r="E213">
        <f>IF(calc[[#This Row],[Method]]="FABLEBrief",INDEX(Method_FABLEBrief[],MATCH("Totalkcal",Method_FABLEBrief[Criteria],0),2),IF(calc[[#This Row],[Method]]="Test",INDEX(Method_Test[],MATCH("Totalkcal",Method_Test[Criteria],0),2),""))</f>
        <v>3000</v>
      </c>
      <c r="F213">
        <f>IF(calc[[#This Row],[C1Source]]="FAO",SUMIFS(DataFoodConso[Total Kcal],DataFoodConso[ISO3],calc[[#This Row],[ISO3]]),"")</f>
        <v>2553</v>
      </c>
      <c r="G213" t="str">
        <f>IF(calc[[#This Row],[C1Value]]&gt;0,IF(calc[[#This Row],[C1Value]]&lt;=calc[[#This Row],[C1Threshold]],"No","Yes"),"nd")</f>
        <v>No</v>
      </c>
      <c r="H213" t="str">
        <f>IF(calc[[#This Row],[Method]]="FABLEBrief",INDEX(Method_FABLEBrief[],MATCH("RedMeatkcal",Method_FABLEBrief[Criteria],0),3),IF(calc[[#This Row],[Method]]="Test",INDEX(Method_Test[],MATCH("RedMeatkcal",Method_Test[Criteria],0),3),""))</f>
        <v>FAO</v>
      </c>
      <c r="I213">
        <f>IF(calc[[#This Row],[Method]]="FABLEBrief",INDEX(Method_FABLEBrief[],MATCH("RedMeatkcal",Method_FABLEBrief[Criteria],0),2),IF(calc[[#This Row],[Method]]="Test",INDEX(Method_Test[],MATCH("RedMeatkcal",Method_Test[Criteria],0),2),""))</f>
        <v>60</v>
      </c>
      <c r="J213">
        <f>IF(calc[[#This Row],[C2Source]]="FAO",SUMIFS(DataFoodConso[Red Meat],DataFoodConso[ISO3],calc[[#This Row],[ISO3]]),"")</f>
        <v>183</v>
      </c>
      <c r="K213" t="str">
        <f>IF(AND(calc[[#This Row],[C2Value]]&gt;0,calc[[#This Row],[C2Value]]&lt;=calc[[#This Row],[C2Threshold]]),"No","Yes")</f>
        <v>Yes</v>
      </c>
      <c r="L213" t="str">
        <f>IF(calc[[#This Row],[Method]]="FABLEBrief",INDEX(Method_FABLEBrief[],MATCH("LandRemovalPotential",Method_FABLEBrief[Criteria],0),3),IF(calc[[#This Row],[Method]]="Test",INDEX(Method_Test[],MATCH("LandRemovalPotential",Method_Test[Criteria],0),3),""))</f>
        <v>RoeNoAgri</v>
      </c>
      <c r="M213" s="3">
        <f>IF(calc[[#This Row],[Method]]="FABLEBrief",INDEX(Method_FABLEBrief[],MATCH("LandRemovalPotential",Method_FABLEBrief[Criteria],0),2),IF(calc[[#This Row],[Method]]="Test",INDEX(Method_Test[],MATCH("LandRemovalPotential",Method_Test[Criteria],0),2),""))</f>
        <v>0.19550000000000001</v>
      </c>
      <c r="N213" s="3">
        <f>IF(AND(calc[[#This Row],[C3Source]]="RoeNoAgri",calc[[#This Row],[C4Source]]="FAO"),SUMIFS(DataShLandRemPot[FAOSh_noagri],DataShLandRemPot[ISO3],calc[[#This Row],[ISO3]]),IF(AND(calc[[#This Row],[C3Source]]="RoeAgri",calc[[#This Row],[C4Source]]="FAO"),SUMIFS(DataShLandRemPot[FAOSh_withagri],DataShLandRemPot[ISO3],calc[[#This Row],[ISO3]]),IF(AND(calc[[#This Row],[C3Source]]="RoeNoAgri",calc[[#This Row],[C4Source]]="GHGI"),SUMIFS(DataShLandRemPot[GHGISh_noagri],DataShLandRemPot[ISO3],calc[[#This Row],[ISO3]]),IF(AND(calc[[#This Row],[C3Source]]="RoeAgri",calc[[#This Row],[C4Source]]="GHGI"),SUMIFS(DataShLandRemPot[GHGISh_wagri],DataShLandRemPot[ISO3],calc[[#This Row],[ISO3]]),""))))</f>
        <v>1.8963560379615E-2</v>
      </c>
      <c r="O213" t="str">
        <f>IF(calc[[#This Row],[C3Value]]&lt;&gt;0,IF(calc[[#This Row],[C3Value]]&gt;=calc[[#This Row],[C3Threshold]],"Yes","No"),"nd")</f>
        <v>No</v>
      </c>
      <c r="P213" t="str">
        <f>IF(calc[[#This Row],[Method]]="FABLEBrief",INDEX(Method_FABLEBrief[],MATCH("LULUCFnegative",Method_FABLEBrief[Criteria],0),3),IF(calc[[#This Row],[Method]]="Test",INDEX(Method_Test[],MATCH("LULUCFnegative",Method_Test[Criteria],0),3),""))</f>
        <v>FAO</v>
      </c>
      <c r="Q213" s="25">
        <f>IF(calc[[#This Row],[Method]]="FABLEBrief",INDEX(Method_FABLEBrief[],MATCH("LULUCFnegative",Method_FABLEBrief[Criteria],0),2),IF(calc[[#This Row],[Method]]="Test",INDEX(Method_Test[],MATCH("LULUCFnegative",Method_Test[Criteria],0),2),""))</f>
        <v>0</v>
      </c>
      <c r="R213" s="29">
        <f>IF(calc[[#This Row],[C4Source]]="FAO",SUMIFS(DataGHGFAO[LULUCF_MtCO2e],DataGHGFAO[ISO3],calc[[#This Row],[ISO3]]),IF(calc[[#This Row],[C4Source]]="GHGI",SUMIFS(DataGHGI[MtCO2e],DataGHGI[Sector],"Land-Use Change and Forestry",DataGHGI[ISO3],calc[[#This Row],[ISO3]]),""))</f>
        <v>0</v>
      </c>
      <c r="S213" t="str">
        <f>IF(calc[[#This Row],[C4Value]]&lt;&gt;0,IF(calc[[#This Row],[C4Value]]&lt;calc[[#This Row],[C4Threshold]],"Yes","No"),"nd")</f>
        <v>nd</v>
      </c>
      <c r="T213" t="str">
        <f>IF(calc[[#This Row],[Method]]="FABLEBrief",INDEX(Method_FABLEBrief[],MATCH("AFOLU",Method_FABLEBrief[Criteria],0),3),IF(calc[[#This Row],[Method]]="Test",INDEX(Method_Test[],MATCH("AFOLU",Method_Test[Criteria],0),3),""))</f>
        <v>FAO</v>
      </c>
      <c r="U213" s="25">
        <f>IF(calc[[#This Row],[Method]]="FABLEBrief",INDEX(Method_FABLEBrief[],MATCH("AFOLU",Method_FABLEBrief[Criteria],0),2),IF(calc[[#This Row],[Method]]="Test",INDEX(Method_Test[],MATCH("AFOLU",Method_Test[Criteria],0),2),""))</f>
        <v>0</v>
      </c>
      <c r="V213" s="25">
        <f>IF(calc[[#This Row],[C5Source]]="FAO",SUMIFS(DataGHGFAO[AFOLU_MtCO2e],DataGHGFAO[ISO3],calc[[#This Row],[ISO3]]),IF(calc[[#This Row],[C5Source]]="GHGI",SUMIFS(DataGHGI[MtCO2e],DataGHGI[Sector],"Land-Use Change and Forestry",DataGHGI[ISO3],calc[[#This Row],[ISO3]])+SUMIFS(DataGHGI[MtCO2e],DataGHGI[Sector],"Agriculture",DataGHGI[ISO3],calc[[#This Row],[ISO3]]),""))</f>
        <v>8.4641000000000004E-3</v>
      </c>
      <c r="W213" t="str">
        <f>IF(calc[[#This Row],[C5Value]]&lt;&gt;0,IF(calc[[#This Row],[C5Value]]&lt;calc[[#This Row],[C5Threshold]],"No","Yes"),"nd")</f>
        <v>Yes</v>
      </c>
      <c r="X213" s="60" t="str">
        <f>IF(AND(calc[[#This Row],[C1Outcome]]="NO",calc[[#This Row],[C2Outcome]]="NO"),IF(calc[[#This Row],[C3Outcome]]="YES","Profile5","Profile6"),IF(calc[[#This Row],[C3Outcome]]="No","Profile4",IF(calc[[#This Row],[C4Outcome]]="YES",IF(calc[[#This Row],[C5Outcome]]="YES","Profile1","Profile2"),"Profile3")))</f>
        <v>Profile4</v>
      </c>
      <c r="Y213" s="44" t="str">
        <f>IF(OR(calc[[#This Row],[C1Outcome]]="nd",calc[[#This Row],[C3Outcome]]="nd",calc[[#This Row],[C5Outcome]]="nd"),"",calc[[#This Row],[PROFILE_pre]])</f>
        <v>Profile4</v>
      </c>
      <c r="Z213" s="62">
        <f>SUMIFS(DataGHGFAO[LULUCF_MtCO2e],DataGHGFAO[ISO3],calc[[#This Row],[ISO3]])</f>
        <v>0</v>
      </c>
      <c r="AA213" s="62">
        <f>SUMIFS(DataGHGFAO[Crop_MtCO2e],DataGHGFAO[ISO3],calc[[#This Row],[ISO3]])</f>
        <v>7.7199999999999491E-5</v>
      </c>
      <c r="AB213" s="62">
        <f>SUMIFS(DataGHGFAO[Livestock_MtCO2e],DataGHGFAO[ISO3],calc[[#This Row],[ISO3]])</f>
        <v>8.386900000000001E-3</v>
      </c>
      <c r="AC213" s="62">
        <f>SUMIFS(DataGHGFAO[AFOLU_MtCO2e],DataGHGFAO[ISO3],calc[[#This Row],[ISO3]])</f>
        <v>8.4641000000000004E-3</v>
      </c>
    </row>
    <row r="214" spans="1:29">
      <c r="A214" t="s">
        <v>81</v>
      </c>
      <c r="B214" t="s">
        <v>569</v>
      </c>
      <c r="C214" t="str">
        <f>INDEX(SelectionMethod[],MATCH("x",SelectionMethod[Selection],0),2)</f>
        <v>FABLEBrief</v>
      </c>
      <c r="D214" t="str">
        <f>IF(calc[[#This Row],[Method]]="FABLEBrief",INDEX(Method_FABLEBrief[],MATCH("Totalkcal",Method_FABLEBrief[Criteria],0),3),IF(calc[[#This Row],[Method]]="Test",INDEX(Method_Test[],MATCH("Totalkcal",Method_Test[Criteria],0),3),""))</f>
        <v>FAO</v>
      </c>
      <c r="E214">
        <f>IF(calc[[#This Row],[Method]]="FABLEBrief",INDEX(Method_FABLEBrief[],MATCH("Totalkcal",Method_FABLEBrief[Criteria],0),2),IF(calc[[#This Row],[Method]]="Test",INDEX(Method_Test[],MATCH("Totalkcal",Method_Test[Criteria],0),2),""))</f>
        <v>3000</v>
      </c>
      <c r="F214">
        <f>IF(calc[[#This Row],[C1Source]]="FAO",SUMIFS(DataFoodConso[Total Kcal],DataFoodConso[ISO3],calc[[#This Row],[ISO3]]),"")</f>
        <v>2633</v>
      </c>
      <c r="G214" t="str">
        <f>IF(calc[[#This Row],[C1Value]]&gt;0,IF(calc[[#This Row],[C1Value]]&lt;=calc[[#This Row],[C1Threshold]],"No","Yes"),"nd")</f>
        <v>No</v>
      </c>
      <c r="H214" t="str">
        <f>IF(calc[[#This Row],[Method]]="FABLEBrief",INDEX(Method_FABLEBrief[],MATCH("RedMeatkcal",Method_FABLEBrief[Criteria],0),3),IF(calc[[#This Row],[Method]]="Test",INDEX(Method_Test[],MATCH("RedMeatkcal",Method_Test[Criteria],0),3),""))</f>
        <v>FAO</v>
      </c>
      <c r="I214">
        <f>IF(calc[[#This Row],[Method]]="FABLEBrief",INDEX(Method_FABLEBrief[],MATCH("RedMeatkcal",Method_FABLEBrief[Criteria],0),2),IF(calc[[#This Row],[Method]]="Test",INDEX(Method_Test[],MATCH("RedMeatkcal",Method_Test[Criteria],0),2),""))</f>
        <v>60</v>
      </c>
      <c r="J214">
        <f>IF(calc[[#This Row],[C2Source]]="FAO",SUMIFS(DataFoodConso[Red Meat],DataFoodConso[ISO3],calc[[#This Row],[ISO3]]),"")</f>
        <v>211</v>
      </c>
      <c r="K214" t="str">
        <f>IF(AND(calc[[#This Row],[C2Value]]&gt;0,calc[[#This Row],[C2Value]]&lt;=calc[[#This Row],[C2Threshold]]),"No","Yes")</f>
        <v>Yes</v>
      </c>
      <c r="L214" t="str">
        <f>IF(calc[[#This Row],[Method]]="FABLEBrief",INDEX(Method_FABLEBrief[],MATCH("LandRemovalPotential",Method_FABLEBrief[Criteria],0),3),IF(calc[[#This Row],[Method]]="Test",INDEX(Method_Test[],MATCH("LandRemovalPotential",Method_Test[Criteria],0),3),""))</f>
        <v>RoeNoAgri</v>
      </c>
      <c r="M214" s="3">
        <f>IF(calc[[#This Row],[Method]]="FABLEBrief",INDEX(Method_FABLEBrief[],MATCH("LandRemovalPotential",Method_FABLEBrief[Criteria],0),2),IF(calc[[#This Row],[Method]]="Test",INDEX(Method_Test[],MATCH("LandRemovalPotential",Method_Test[Criteria],0),2),""))</f>
        <v>0.19550000000000001</v>
      </c>
      <c r="N214" s="3">
        <f>IF(AND(calc[[#This Row],[C3Source]]="RoeNoAgri",calc[[#This Row],[C4Source]]="FAO"),SUMIFS(DataShLandRemPot[FAOSh_noagri],DataShLandRemPot[ISO3],calc[[#This Row],[ISO3]]),IF(AND(calc[[#This Row],[C3Source]]="RoeAgri",calc[[#This Row],[C4Source]]="FAO"),SUMIFS(DataShLandRemPot[FAOSh_withagri],DataShLandRemPot[ISO3],calc[[#This Row],[ISO3]]),IF(AND(calc[[#This Row],[C3Source]]="RoeNoAgri",calc[[#This Row],[C4Source]]="GHGI"),SUMIFS(DataShLandRemPot[GHGISh_noagri],DataShLandRemPot[ISO3],calc[[#This Row],[ISO3]]),IF(AND(calc[[#This Row],[C3Source]]="RoeAgri",calc[[#This Row],[C4Source]]="GHGI"),SUMIFS(DataShLandRemPot[GHGISh_wagri],DataShLandRemPot[ISO3],calc[[#This Row],[ISO3]]),""))))</f>
        <v>8.9424194417166993E-4</v>
      </c>
      <c r="O214" t="str">
        <f>IF(calc[[#This Row],[C3Value]]&lt;&gt;0,IF(calc[[#This Row],[C3Value]]&gt;=calc[[#This Row],[C3Threshold]],"Yes","No"),"nd")</f>
        <v>No</v>
      </c>
      <c r="P214" t="str">
        <f>IF(calc[[#This Row],[Method]]="FABLEBrief",INDEX(Method_FABLEBrief[],MATCH("LULUCFnegative",Method_FABLEBrief[Criteria],0),3),IF(calc[[#This Row],[Method]]="Test",INDEX(Method_Test[],MATCH("LULUCFnegative",Method_Test[Criteria],0),3),""))</f>
        <v>FAO</v>
      </c>
      <c r="Q214" s="25">
        <f>IF(calc[[#This Row],[Method]]="FABLEBrief",INDEX(Method_FABLEBrief[],MATCH("LULUCFnegative",Method_FABLEBrief[Criteria],0),2),IF(calc[[#This Row],[Method]]="Test",INDEX(Method_Test[],MATCH("LULUCFnegative",Method_Test[Criteria],0),2),""))</f>
        <v>0</v>
      </c>
      <c r="R214" s="29">
        <f>IF(calc[[#This Row],[C4Source]]="FAO",SUMIFS(DataGHGFAO[LULUCF_MtCO2e],DataGHGFAO[ISO3],calc[[#This Row],[ISO3]]),IF(calc[[#This Row],[C4Source]]="GHGI",SUMIFS(DataGHGI[MtCO2e],DataGHGI[Sector],"Land-Use Change and Forestry",DataGHGI[ISO3],calc[[#This Row],[ISO3]]),""))</f>
        <v>-0.14637310000000001</v>
      </c>
      <c r="S214" t="str">
        <f>IF(calc[[#This Row],[C4Value]]&lt;&gt;0,IF(calc[[#This Row],[C4Value]]&lt;calc[[#This Row],[C4Threshold]],"Yes","No"),"nd")</f>
        <v>Yes</v>
      </c>
      <c r="T214" t="str">
        <f>IF(calc[[#This Row],[Method]]="FABLEBrief",INDEX(Method_FABLEBrief[],MATCH("AFOLU",Method_FABLEBrief[Criteria],0),3),IF(calc[[#This Row],[Method]]="Test",INDEX(Method_Test[],MATCH("AFOLU",Method_Test[Criteria],0),3),""))</f>
        <v>FAO</v>
      </c>
      <c r="U214" s="25">
        <f>IF(calc[[#This Row],[Method]]="FABLEBrief",INDEX(Method_FABLEBrief[],MATCH("AFOLU",Method_FABLEBrief[Criteria],0),2),IF(calc[[#This Row],[Method]]="Test",INDEX(Method_Test[],MATCH("AFOLU",Method_Test[Criteria],0),2),""))</f>
        <v>0</v>
      </c>
      <c r="V214" s="25">
        <f>IF(calc[[#This Row],[C5Source]]="FAO",SUMIFS(DataGHGFAO[AFOLU_MtCO2e],DataGHGFAO[ISO3],calc[[#This Row],[ISO3]]),IF(calc[[#This Row],[C5Source]]="GHGI",SUMIFS(DataGHGI[MtCO2e],DataGHGI[Sector],"Land-Use Change and Forestry",DataGHGI[ISO3],calc[[#This Row],[ISO3]])+SUMIFS(DataGHGI[MtCO2e],DataGHGI[Sector],"Agriculture",DataGHGI[ISO3],calc[[#This Row],[ISO3]]),""))</f>
        <v>-0.1114985</v>
      </c>
      <c r="W214" t="str">
        <f>IF(calc[[#This Row],[C5Value]]&lt;&gt;0,IF(calc[[#This Row],[C5Value]]&lt;calc[[#This Row],[C5Threshold]],"No","Yes"),"nd")</f>
        <v>No</v>
      </c>
      <c r="X214" s="60" t="str">
        <f>IF(AND(calc[[#This Row],[C1Outcome]]="NO",calc[[#This Row],[C2Outcome]]="NO"),IF(calc[[#This Row],[C3Outcome]]="YES","Profile5","Profile6"),IF(calc[[#This Row],[C3Outcome]]="No","Profile4",IF(calc[[#This Row],[C4Outcome]]="YES",IF(calc[[#This Row],[C5Outcome]]="YES","Profile1","Profile2"),"Profile3")))</f>
        <v>Profile4</v>
      </c>
      <c r="Y214" s="44" t="str">
        <f>IF(OR(calc[[#This Row],[C1Outcome]]="nd",calc[[#This Row],[C3Outcome]]="nd",calc[[#This Row],[C5Outcome]]="nd"),"",calc[[#This Row],[PROFILE_pre]])</f>
        <v>Profile4</v>
      </c>
      <c r="Z214" s="62">
        <f>SUMIFS(DataGHGFAO[LULUCF_MtCO2e],DataGHGFAO[ISO3],calc[[#This Row],[ISO3]])</f>
        <v>-0.14637310000000001</v>
      </c>
      <c r="AA214" s="62">
        <f>SUMIFS(DataGHGFAO[Crop_MtCO2e],DataGHGFAO[ISO3],calc[[#This Row],[ISO3]])</f>
        <v>9.9539999999999351E-4</v>
      </c>
      <c r="AB214" s="62">
        <f>SUMIFS(DataGHGFAO[Livestock_MtCO2e],DataGHGFAO[ISO3],calc[[#This Row],[ISO3]])</f>
        <v>3.3879300000000001E-2</v>
      </c>
      <c r="AC214" s="62">
        <f>SUMIFS(DataGHGFAO[AFOLU_MtCO2e],DataGHGFAO[ISO3],calc[[#This Row],[ISO3]])</f>
        <v>-0.1114985</v>
      </c>
    </row>
    <row r="215" spans="1:29">
      <c r="A215" t="s">
        <v>471</v>
      </c>
      <c r="B215" t="s">
        <v>570</v>
      </c>
      <c r="C215" t="str">
        <f>INDEX(SelectionMethod[],MATCH("x",SelectionMethod[Selection],0),2)</f>
        <v>FABLEBrief</v>
      </c>
      <c r="D215" t="str">
        <f>IF(calc[[#This Row],[Method]]="FABLEBrief",INDEX(Method_FABLEBrief[],MATCH("Totalkcal",Method_FABLEBrief[Criteria],0),3),IF(calc[[#This Row],[Method]]="Test",INDEX(Method_Test[],MATCH("Totalkcal",Method_Test[Criteria],0),3),""))</f>
        <v>FAO</v>
      </c>
      <c r="E215">
        <f>IF(calc[[#This Row],[Method]]="FABLEBrief",INDEX(Method_FABLEBrief[],MATCH("Totalkcal",Method_FABLEBrief[Criteria],0),2),IF(calc[[#This Row],[Method]]="Test",INDEX(Method_Test[],MATCH("Totalkcal",Method_Test[Criteria],0),2),""))</f>
        <v>3000</v>
      </c>
      <c r="F215">
        <f>IF(calc[[#This Row],[C1Source]]="FAO",SUMIFS(DataFoodConso[Total Kcal],DataFoodConso[ISO3],calc[[#This Row],[ISO3]]),"")</f>
        <v>0</v>
      </c>
      <c r="G215" t="str">
        <f>IF(calc[[#This Row],[C1Value]]&gt;0,IF(calc[[#This Row],[C1Value]]&lt;=calc[[#This Row],[C1Threshold]],"No","Yes"),"nd")</f>
        <v>nd</v>
      </c>
      <c r="H215" t="str">
        <f>IF(calc[[#This Row],[Method]]="FABLEBrief",INDEX(Method_FABLEBrief[],MATCH("RedMeatkcal",Method_FABLEBrief[Criteria],0),3),IF(calc[[#This Row],[Method]]="Test",INDEX(Method_Test[],MATCH("RedMeatkcal",Method_Test[Criteria],0),3),""))</f>
        <v>FAO</v>
      </c>
      <c r="I215">
        <f>IF(calc[[#This Row],[Method]]="FABLEBrief",INDEX(Method_FABLEBrief[],MATCH("RedMeatkcal",Method_FABLEBrief[Criteria],0),2),IF(calc[[#This Row],[Method]]="Test",INDEX(Method_Test[],MATCH("RedMeatkcal",Method_Test[Criteria],0),2),""))</f>
        <v>60</v>
      </c>
      <c r="J215">
        <f>IF(calc[[#This Row],[C2Source]]="FAO",SUMIFS(DataFoodConso[Red Meat],DataFoodConso[ISO3],calc[[#This Row],[ISO3]]),"")</f>
        <v>0</v>
      </c>
      <c r="K215" t="str">
        <f>IF(AND(calc[[#This Row],[C2Value]]&gt;0,calc[[#This Row],[C2Value]]&lt;=calc[[#This Row],[C2Threshold]]),"No","Yes")</f>
        <v>Yes</v>
      </c>
      <c r="L215" t="str">
        <f>IF(calc[[#This Row],[Method]]="FABLEBrief",INDEX(Method_FABLEBrief[],MATCH("LandRemovalPotential",Method_FABLEBrief[Criteria],0),3),IF(calc[[#This Row],[Method]]="Test",INDEX(Method_Test[],MATCH("LandRemovalPotential",Method_Test[Criteria],0),3),""))</f>
        <v>RoeNoAgri</v>
      </c>
      <c r="M215" s="3">
        <f>IF(calc[[#This Row],[Method]]="FABLEBrief",INDEX(Method_FABLEBrief[],MATCH("LandRemovalPotential",Method_FABLEBrief[Criteria],0),2),IF(calc[[#This Row],[Method]]="Test",INDEX(Method_Test[],MATCH("LandRemovalPotential",Method_Test[Criteria],0),2),""))</f>
        <v>0.19550000000000001</v>
      </c>
      <c r="N215" s="3">
        <f>IF(AND(calc[[#This Row],[C3Source]]="RoeNoAgri",calc[[#This Row],[C4Source]]="FAO"),SUMIFS(DataShLandRemPot[FAOSh_noagri],DataShLandRemPot[ISO3],calc[[#This Row],[ISO3]]),IF(AND(calc[[#This Row],[C3Source]]="RoeAgri",calc[[#This Row],[C4Source]]="FAO"),SUMIFS(DataShLandRemPot[FAOSh_withagri],DataShLandRemPot[ISO3],calc[[#This Row],[ISO3]]),IF(AND(calc[[#This Row],[C3Source]]="RoeNoAgri",calc[[#This Row],[C4Source]]="GHGI"),SUMIFS(DataShLandRemPot[GHGISh_noagri],DataShLandRemPot[ISO3],calc[[#This Row],[ISO3]]),IF(AND(calc[[#This Row],[C3Source]]="RoeAgri",calc[[#This Row],[C4Source]]="GHGI"),SUMIFS(DataShLandRemPot[GHGISh_wagri],DataShLandRemPot[ISO3],calc[[#This Row],[ISO3]]),""))))</f>
        <v>0</v>
      </c>
      <c r="O215" t="str">
        <f>IF(calc[[#This Row],[C3Value]]&lt;&gt;0,IF(calc[[#This Row],[C3Value]]&gt;=calc[[#This Row],[C3Threshold]],"Yes","No"),"nd")</f>
        <v>nd</v>
      </c>
      <c r="P215" t="str">
        <f>IF(calc[[#This Row],[Method]]="FABLEBrief",INDEX(Method_FABLEBrief[],MATCH("LULUCFnegative",Method_FABLEBrief[Criteria],0),3),IF(calc[[#This Row],[Method]]="Test",INDEX(Method_Test[],MATCH("LULUCFnegative",Method_Test[Criteria],0),3),""))</f>
        <v>FAO</v>
      </c>
      <c r="Q215" s="25">
        <f>IF(calc[[#This Row],[Method]]="FABLEBrief",INDEX(Method_FABLEBrief[],MATCH("LULUCFnegative",Method_FABLEBrief[Criteria],0),2),IF(calc[[#This Row],[Method]]="Test",INDEX(Method_Test[],MATCH("LULUCFnegative",Method_Test[Criteria],0),2),""))</f>
        <v>0</v>
      </c>
      <c r="R215" s="29">
        <f>IF(calc[[#This Row],[C4Source]]="FAO",SUMIFS(DataGHGFAO[LULUCF_MtCO2e],DataGHGFAO[ISO3],calc[[#This Row],[ISO3]]),IF(calc[[#This Row],[C4Source]]="GHGI",SUMIFS(DataGHGI[MtCO2e],DataGHGI[Sector],"Land-Use Change and Forestry",DataGHGI[ISO3],calc[[#This Row],[ISO3]]),""))</f>
        <v>0</v>
      </c>
      <c r="S215" t="str">
        <f>IF(calc[[#This Row],[C4Value]]&lt;&gt;0,IF(calc[[#This Row],[C4Value]]&lt;calc[[#This Row],[C4Threshold]],"Yes","No"),"nd")</f>
        <v>nd</v>
      </c>
      <c r="T215" t="str">
        <f>IF(calc[[#This Row],[Method]]="FABLEBrief",INDEX(Method_FABLEBrief[],MATCH("AFOLU",Method_FABLEBrief[Criteria],0),3),IF(calc[[#This Row],[Method]]="Test",INDEX(Method_Test[],MATCH("AFOLU",Method_Test[Criteria],0),3),""))</f>
        <v>FAO</v>
      </c>
      <c r="U215" s="25">
        <f>IF(calc[[#This Row],[Method]]="FABLEBrief",INDEX(Method_FABLEBrief[],MATCH("AFOLU",Method_FABLEBrief[Criteria],0),2),IF(calc[[#This Row],[Method]]="Test",INDEX(Method_Test[],MATCH("AFOLU",Method_Test[Criteria],0),2),""))</f>
        <v>0</v>
      </c>
      <c r="V215" s="25">
        <f>IF(calc[[#This Row],[C5Source]]="FAO",SUMIFS(DataGHGFAO[AFOLU_MtCO2e],DataGHGFAO[ISO3],calc[[#This Row],[ISO3]]),IF(calc[[#This Row],[C5Source]]="GHGI",SUMIFS(DataGHGI[MtCO2e],DataGHGI[Sector],"Land-Use Change and Forestry",DataGHGI[ISO3],calc[[#This Row],[ISO3]])+SUMIFS(DataGHGI[MtCO2e],DataGHGI[Sector],"Agriculture",DataGHGI[ISO3],calc[[#This Row],[ISO3]]),""))</f>
        <v>0</v>
      </c>
      <c r="W215" t="str">
        <f>IF(calc[[#This Row],[C5Value]]&lt;&gt;0,IF(calc[[#This Row],[C5Value]]&lt;calc[[#This Row],[C5Threshold]],"No","Yes"),"nd")</f>
        <v>nd</v>
      </c>
      <c r="X215" s="60" t="str">
        <f>IF(AND(calc[[#This Row],[C1Outcome]]="NO",calc[[#This Row],[C2Outcome]]="NO"),IF(calc[[#This Row],[C3Outcome]]="YES","Profile5","Profile6"),IF(calc[[#This Row],[C3Outcome]]="No","Profile4",IF(calc[[#This Row],[C4Outcome]]="YES",IF(calc[[#This Row],[C5Outcome]]="YES","Profile1","Profile2"),"Profile3")))</f>
        <v>Profile3</v>
      </c>
      <c r="Y215" s="44" t="str">
        <f>IF(OR(calc[[#This Row],[C1Outcome]]="nd",calc[[#This Row],[C3Outcome]]="nd",calc[[#This Row],[C5Outcome]]="nd"),"",calc[[#This Row],[PROFILE_pre]])</f>
        <v/>
      </c>
      <c r="Z215" s="62">
        <f>SUMIFS(DataGHGFAO[LULUCF_MtCO2e],DataGHGFAO[ISO3],calc[[#This Row],[ISO3]])</f>
        <v>0</v>
      </c>
      <c r="AA215" s="62">
        <f>SUMIFS(DataGHGFAO[Crop_MtCO2e],DataGHGFAO[ISO3],calc[[#This Row],[ISO3]])</f>
        <v>0</v>
      </c>
      <c r="AB215" s="62">
        <f>SUMIFS(DataGHGFAO[Livestock_MtCO2e],DataGHGFAO[ISO3],calc[[#This Row],[ISO3]])</f>
        <v>0</v>
      </c>
      <c r="AC215" s="62">
        <f>SUMIFS(DataGHGFAO[AFOLU_MtCO2e],DataGHGFAO[ISO3],calc[[#This Row],[ISO3]])</f>
        <v>0</v>
      </c>
    </row>
    <row r="216" spans="1:29">
      <c r="A216" t="s">
        <v>79</v>
      </c>
      <c r="B216" t="s">
        <v>571</v>
      </c>
      <c r="C216" t="str">
        <f>INDEX(SelectionMethod[],MATCH("x",SelectionMethod[Selection],0),2)</f>
        <v>FABLEBrief</v>
      </c>
      <c r="D216" t="str">
        <f>IF(calc[[#This Row],[Method]]="FABLEBrief",INDEX(Method_FABLEBrief[],MATCH("Totalkcal",Method_FABLEBrief[Criteria],0),3),IF(calc[[#This Row],[Method]]="Test",INDEX(Method_Test[],MATCH("Totalkcal",Method_Test[Criteria],0),3),""))</f>
        <v>FAO</v>
      </c>
      <c r="E216">
        <f>IF(calc[[#This Row],[Method]]="FABLEBrief",INDEX(Method_FABLEBrief[],MATCH("Totalkcal",Method_FABLEBrief[Criteria],0),2),IF(calc[[#This Row],[Method]]="Test",INDEX(Method_Test[],MATCH("Totalkcal",Method_Test[Criteria],0),2),""))</f>
        <v>3000</v>
      </c>
      <c r="F216">
        <f>IF(calc[[#This Row],[C1Source]]="FAO",SUMIFS(DataFoodConso[Total Kcal],DataFoodConso[ISO3],calc[[#This Row],[ISO3]]),"")</f>
        <v>2949</v>
      </c>
      <c r="G216" t="str">
        <f>IF(calc[[#This Row],[C1Value]]&gt;0,IF(calc[[#This Row],[C1Value]]&lt;=calc[[#This Row],[C1Threshold]],"No","Yes"),"nd")</f>
        <v>No</v>
      </c>
      <c r="H216" t="str">
        <f>IF(calc[[#This Row],[Method]]="FABLEBrief",INDEX(Method_FABLEBrief[],MATCH("RedMeatkcal",Method_FABLEBrief[Criteria],0),3),IF(calc[[#This Row],[Method]]="Test",INDEX(Method_Test[],MATCH("RedMeatkcal",Method_Test[Criteria],0),3),""))</f>
        <v>FAO</v>
      </c>
      <c r="I216">
        <f>IF(calc[[#This Row],[Method]]="FABLEBrief",INDEX(Method_FABLEBrief[],MATCH("RedMeatkcal",Method_FABLEBrief[Criteria],0),2),IF(calc[[#This Row],[Method]]="Test",INDEX(Method_Test[],MATCH("RedMeatkcal",Method_Test[Criteria],0),2),""))</f>
        <v>60</v>
      </c>
      <c r="J216">
        <f>IF(calc[[#This Row],[C2Source]]="FAO",SUMIFS(DataFoodConso[Red Meat],DataFoodConso[ISO3],calc[[#This Row],[ISO3]]),"")</f>
        <v>157</v>
      </c>
      <c r="K216" t="str">
        <f>IF(AND(calc[[#This Row],[C2Value]]&gt;0,calc[[#This Row],[C2Value]]&lt;=calc[[#This Row],[C2Threshold]]),"No","Yes")</f>
        <v>Yes</v>
      </c>
      <c r="L216" t="str">
        <f>IF(calc[[#This Row],[Method]]="FABLEBrief",INDEX(Method_FABLEBrief[],MATCH("LandRemovalPotential",Method_FABLEBrief[Criteria],0),3),IF(calc[[#This Row],[Method]]="Test",INDEX(Method_Test[],MATCH("LandRemovalPotential",Method_Test[Criteria],0),3),""))</f>
        <v>RoeNoAgri</v>
      </c>
      <c r="M216" s="3">
        <f>IF(calc[[#This Row],[Method]]="FABLEBrief",INDEX(Method_FABLEBrief[],MATCH("LandRemovalPotential",Method_FABLEBrief[Criteria],0),2),IF(calc[[#This Row],[Method]]="Test",INDEX(Method_Test[],MATCH("LandRemovalPotential",Method_Test[Criteria],0),2),""))</f>
        <v>0.19550000000000001</v>
      </c>
      <c r="N216" s="3">
        <f>IF(AND(calc[[#This Row],[C3Source]]="RoeNoAgri",calc[[#This Row],[C4Source]]="FAO"),SUMIFS(DataShLandRemPot[FAOSh_noagri],DataShLandRemPot[ISO3],calc[[#This Row],[ISO3]]),IF(AND(calc[[#This Row],[C3Source]]="RoeAgri",calc[[#This Row],[C4Source]]="FAO"),SUMIFS(DataShLandRemPot[FAOSh_withagri],DataShLandRemPot[ISO3],calc[[#This Row],[ISO3]]),IF(AND(calc[[#This Row],[C3Source]]="RoeNoAgri",calc[[#This Row],[C4Source]]="GHGI"),SUMIFS(DataShLandRemPot[GHGISh_noagri],DataShLandRemPot[ISO3],calc[[#This Row],[ISO3]]),IF(AND(calc[[#This Row],[C3Source]]="RoeAgri",calc[[#This Row],[C4Source]]="GHGI"),SUMIFS(DataShLandRemPot[GHGISh_wagri],DataShLandRemPot[ISO3],calc[[#This Row],[ISO3]]),""))))</f>
        <v>2.6052831372549021E-5</v>
      </c>
      <c r="O216" t="str">
        <f>IF(calc[[#This Row],[C3Value]]&lt;&gt;0,IF(calc[[#This Row],[C3Value]]&gt;=calc[[#This Row],[C3Threshold]],"Yes","No"),"nd")</f>
        <v>No</v>
      </c>
      <c r="P216" t="str">
        <f>IF(calc[[#This Row],[Method]]="FABLEBrief",INDEX(Method_FABLEBrief[],MATCH("LULUCFnegative",Method_FABLEBrief[Criteria],0),3),IF(calc[[#This Row],[Method]]="Test",INDEX(Method_Test[],MATCH("LULUCFnegative",Method_Test[Criteria],0),3),""))</f>
        <v>FAO</v>
      </c>
      <c r="Q216" s="25">
        <f>IF(calc[[#This Row],[Method]]="FABLEBrief",INDEX(Method_FABLEBrief[],MATCH("LULUCFnegative",Method_FABLEBrief[Criteria],0),2),IF(calc[[#This Row],[Method]]="Test",INDEX(Method_Test[],MATCH("LULUCFnegative",Method_Test[Criteria],0),2),""))</f>
        <v>0</v>
      </c>
      <c r="R216" s="29">
        <f>IF(calc[[#This Row],[C4Source]]="FAO",SUMIFS(DataGHGFAO[LULUCF_MtCO2e],DataGHGFAO[ISO3],calc[[#This Row],[ISO3]]),IF(calc[[#This Row],[C4Source]]="GHGI",SUMIFS(DataGHGI[MtCO2e],DataGHGI[Sector],"Land-Use Change and Forestry",DataGHGI[ISO3],calc[[#This Row],[ISO3]]),""))</f>
        <v>0</v>
      </c>
      <c r="S216" t="str">
        <f>IF(calc[[#This Row],[C4Value]]&lt;&gt;0,IF(calc[[#This Row],[C4Value]]&lt;calc[[#This Row],[C4Threshold]],"Yes","No"),"nd")</f>
        <v>nd</v>
      </c>
      <c r="T216" t="str">
        <f>IF(calc[[#This Row],[Method]]="FABLEBrief",INDEX(Method_FABLEBrief[],MATCH("AFOLU",Method_FABLEBrief[Criteria],0),3),IF(calc[[#This Row],[Method]]="Test",INDEX(Method_Test[],MATCH("AFOLU",Method_Test[Criteria],0),3),""))</f>
        <v>FAO</v>
      </c>
      <c r="U216" s="25">
        <f>IF(calc[[#This Row],[Method]]="FABLEBrief",INDEX(Method_FABLEBrief[],MATCH("AFOLU",Method_FABLEBrief[Criteria],0),2),IF(calc[[#This Row],[Method]]="Test",INDEX(Method_Test[],MATCH("AFOLU",Method_Test[Criteria],0),2),""))</f>
        <v>0</v>
      </c>
      <c r="V216" s="25">
        <f>IF(calc[[#This Row],[C5Source]]="FAO",SUMIFS(DataGHGFAO[AFOLU_MtCO2e],DataGHGFAO[ISO3],calc[[#This Row],[ISO3]]),IF(calc[[#This Row],[C5Source]]="GHGI",SUMIFS(DataGHGI[MtCO2e],DataGHGI[Sector],"Land-Use Change and Forestry",DataGHGI[ISO3],calc[[#This Row],[ISO3]])+SUMIFS(DataGHGI[MtCO2e],DataGHGI[Sector],"Agriculture",DataGHGI[ISO3],calc[[#This Row],[ISO3]]),""))</f>
        <v>1.57203E-2</v>
      </c>
      <c r="W216" t="str">
        <f>IF(calc[[#This Row],[C5Value]]&lt;&gt;0,IF(calc[[#This Row],[C5Value]]&lt;calc[[#This Row],[C5Threshold]],"No","Yes"),"nd")</f>
        <v>Yes</v>
      </c>
      <c r="X216" s="60" t="str">
        <f>IF(AND(calc[[#This Row],[C1Outcome]]="NO",calc[[#This Row],[C2Outcome]]="NO"),IF(calc[[#This Row],[C3Outcome]]="YES","Profile5","Profile6"),IF(calc[[#This Row],[C3Outcome]]="No","Profile4",IF(calc[[#This Row],[C4Outcome]]="YES",IF(calc[[#This Row],[C5Outcome]]="YES","Profile1","Profile2"),"Profile3")))</f>
        <v>Profile4</v>
      </c>
      <c r="Y216" s="44" t="str">
        <f>IF(OR(calc[[#This Row],[C1Outcome]]="nd",calc[[#This Row],[C3Outcome]]="nd",calc[[#This Row],[C5Outcome]]="nd"),"",calc[[#This Row],[PROFILE_pre]])</f>
        <v>Profile4</v>
      </c>
      <c r="Z216" s="62">
        <f>SUMIFS(DataGHGFAO[LULUCF_MtCO2e],DataGHGFAO[ISO3],calc[[#This Row],[ISO3]])</f>
        <v>0</v>
      </c>
      <c r="AA216" s="62">
        <f>SUMIFS(DataGHGFAO[Crop_MtCO2e],DataGHGFAO[ISO3],calc[[#This Row],[ISO3]])</f>
        <v>8.4799999999999459E-5</v>
      </c>
      <c r="AB216" s="62">
        <f>SUMIFS(DataGHGFAO[Livestock_MtCO2e],DataGHGFAO[ISO3],calc[[#This Row],[ISO3]])</f>
        <v>1.56355E-2</v>
      </c>
      <c r="AC216" s="62">
        <f>SUMIFS(DataGHGFAO[AFOLU_MtCO2e],DataGHGFAO[ISO3],calc[[#This Row],[ISO3]])</f>
        <v>1.57203E-2</v>
      </c>
    </row>
    <row r="217" spans="1:29">
      <c r="A217" t="s">
        <v>343</v>
      </c>
      <c r="B217" t="s">
        <v>344</v>
      </c>
      <c r="C217" t="str">
        <f>INDEX(SelectionMethod[],MATCH("x",SelectionMethod[Selection],0),2)</f>
        <v>FABLEBrief</v>
      </c>
      <c r="D217" t="str">
        <f>IF(calc[[#This Row],[Method]]="FABLEBrief",INDEX(Method_FABLEBrief[],MATCH("Totalkcal",Method_FABLEBrief[Criteria],0),3),IF(calc[[#This Row],[Method]]="Test",INDEX(Method_Test[],MATCH("Totalkcal",Method_Test[Criteria],0),3),""))</f>
        <v>FAO</v>
      </c>
      <c r="E217">
        <f>IF(calc[[#This Row],[Method]]="FABLEBrief",INDEX(Method_FABLEBrief[],MATCH("Totalkcal",Method_FABLEBrief[Criteria],0),2),IF(calc[[#This Row],[Method]]="Test",INDEX(Method_Test[],MATCH("Totalkcal",Method_Test[Criteria],0),2),""))</f>
        <v>3000</v>
      </c>
      <c r="F217">
        <f>IF(calc[[#This Row],[C1Source]]="FAO",SUMIFS(DataFoodConso[Total Kcal],DataFoodConso[ISO3],calc[[#This Row],[ISO3]]),"")</f>
        <v>2581</v>
      </c>
      <c r="G217" t="str">
        <f>IF(calc[[#This Row],[C1Value]]&gt;0,IF(calc[[#This Row],[C1Value]]&lt;=calc[[#This Row],[C1Threshold]],"No","Yes"),"nd")</f>
        <v>No</v>
      </c>
      <c r="H217" t="str">
        <f>IF(calc[[#This Row],[Method]]="FABLEBrief",INDEX(Method_FABLEBrief[],MATCH("RedMeatkcal",Method_FABLEBrief[Criteria],0),3),IF(calc[[#This Row],[Method]]="Test",INDEX(Method_Test[],MATCH("RedMeatkcal",Method_Test[Criteria],0),3),""))</f>
        <v>FAO</v>
      </c>
      <c r="I217">
        <f>IF(calc[[#This Row],[Method]]="FABLEBrief",INDEX(Method_FABLEBrief[],MATCH("RedMeatkcal",Method_FABLEBrief[Criteria],0),2),IF(calc[[#This Row],[Method]]="Test",INDEX(Method_Test[],MATCH("RedMeatkcal",Method_Test[Criteria],0),2),""))</f>
        <v>60</v>
      </c>
      <c r="J217">
        <f>IF(calc[[#This Row],[C2Source]]="FAO",SUMIFS(DataFoodConso[Red Meat],DataFoodConso[ISO3],calc[[#This Row],[ISO3]]),"")</f>
        <v>96</v>
      </c>
      <c r="K217" t="str">
        <f>IF(AND(calc[[#This Row],[C2Value]]&gt;0,calc[[#This Row],[C2Value]]&lt;=calc[[#This Row],[C2Threshold]]),"No","Yes")</f>
        <v>Yes</v>
      </c>
      <c r="L217" t="str">
        <f>IF(calc[[#This Row],[Method]]="FABLEBrief",INDEX(Method_FABLEBrief[],MATCH("LandRemovalPotential",Method_FABLEBrief[Criteria],0),3),IF(calc[[#This Row],[Method]]="Test",INDEX(Method_Test[],MATCH("LandRemovalPotential",Method_Test[Criteria],0),3),""))</f>
        <v>RoeNoAgri</v>
      </c>
      <c r="M217" s="3">
        <f>IF(calc[[#This Row],[Method]]="FABLEBrief",INDEX(Method_FABLEBrief[],MATCH("LandRemovalPotential",Method_FABLEBrief[Criteria],0),2),IF(calc[[#This Row],[Method]]="Test",INDEX(Method_Test[],MATCH("LandRemovalPotential",Method_Test[Criteria],0),2),""))</f>
        <v>0.19550000000000001</v>
      </c>
      <c r="N217" s="3">
        <f>IF(AND(calc[[#This Row],[C3Source]]="RoeNoAgri",calc[[#This Row],[C4Source]]="FAO"),SUMIFS(DataShLandRemPot[FAOSh_noagri],DataShLandRemPot[ISO3],calc[[#This Row],[ISO3]]),IF(AND(calc[[#This Row],[C3Source]]="RoeAgri",calc[[#This Row],[C4Source]]="FAO"),SUMIFS(DataShLandRemPot[FAOSh_withagri],DataShLandRemPot[ISO3],calc[[#This Row],[ISO3]]),IF(AND(calc[[#This Row],[C3Source]]="RoeNoAgri",calc[[#This Row],[C4Source]]="GHGI"),SUMIFS(DataShLandRemPot[GHGISh_noagri],DataShLandRemPot[ISO3],calc[[#This Row],[ISO3]]),IF(AND(calc[[#This Row],[C3Source]]="RoeAgri",calc[[#This Row],[C4Source]]="GHGI"),SUMIFS(DataShLandRemPot[GHGISh_wagri],DataShLandRemPot[ISO3],calc[[#This Row],[ISO3]]),""))))</f>
        <v>0.19977914941691458</v>
      </c>
      <c r="O217" t="str">
        <f>IF(calc[[#This Row],[C3Value]]&lt;&gt;0,IF(calc[[#This Row],[C3Value]]&gt;=calc[[#This Row],[C3Threshold]],"Yes","No"),"nd")</f>
        <v>Yes</v>
      </c>
      <c r="P217" t="str">
        <f>IF(calc[[#This Row],[Method]]="FABLEBrief",INDEX(Method_FABLEBrief[],MATCH("LULUCFnegative",Method_FABLEBrief[Criteria],0),3),IF(calc[[#This Row],[Method]]="Test",INDEX(Method_Test[],MATCH("LULUCFnegative",Method_Test[Criteria],0),3),""))</f>
        <v>FAO</v>
      </c>
      <c r="Q217" s="25">
        <f>IF(calc[[#This Row],[Method]]="FABLEBrief",INDEX(Method_FABLEBrief[],MATCH("LULUCFnegative",Method_FABLEBrief[Criteria],0),2),IF(calc[[#This Row],[Method]]="Test",INDEX(Method_Test[],MATCH("LULUCFnegative",Method_Test[Criteria],0),2),""))</f>
        <v>0</v>
      </c>
      <c r="R217" s="29">
        <f>IF(calc[[#This Row],[C4Source]]="FAO",SUMIFS(DataGHGFAO[LULUCF_MtCO2e],DataGHGFAO[ISO3],calc[[#This Row],[ISO3]]),IF(calc[[#This Row],[C4Source]]="GHGI",SUMIFS(DataGHGI[MtCO2e],DataGHGI[Sector],"Land-Use Change and Forestry",DataGHGI[ISO3],calc[[#This Row],[ISO3]]),""))</f>
        <v>21.007132600000002</v>
      </c>
      <c r="S217" t="str">
        <f>IF(calc[[#This Row],[C4Value]]&lt;&gt;0,IF(calc[[#This Row],[C4Value]]&lt;calc[[#This Row],[C4Threshold]],"Yes","No"),"nd")</f>
        <v>No</v>
      </c>
      <c r="T217" t="str">
        <f>IF(calc[[#This Row],[Method]]="FABLEBrief",INDEX(Method_FABLEBrief[],MATCH("AFOLU",Method_FABLEBrief[Criteria],0),3),IF(calc[[#This Row],[Method]]="Test",INDEX(Method_Test[],MATCH("AFOLU",Method_Test[Criteria],0),3),""))</f>
        <v>FAO</v>
      </c>
      <c r="U217" s="25">
        <f>IF(calc[[#This Row],[Method]]="FABLEBrief",INDEX(Method_FABLEBrief[],MATCH("AFOLU",Method_FABLEBrief[Criteria],0),2),IF(calc[[#This Row],[Method]]="Test",INDEX(Method_Test[],MATCH("AFOLU",Method_Test[Criteria],0),2),""))</f>
        <v>0</v>
      </c>
      <c r="V217" s="25">
        <f>IF(calc[[#This Row],[C5Source]]="FAO",SUMIFS(DataGHGFAO[AFOLU_MtCO2e],DataGHGFAO[ISO3],calc[[#This Row],[ISO3]]),IF(calc[[#This Row],[C5Source]]="GHGI",SUMIFS(DataGHGI[MtCO2e],DataGHGI[Sector],"Land-Use Change and Forestry",DataGHGI[ISO3],calc[[#This Row],[ISO3]])+SUMIFS(DataGHGI[MtCO2e],DataGHGI[Sector],"Agriculture",DataGHGI[ISO3],calc[[#This Row],[ISO3]]),""))</f>
        <v>99.133486300000001</v>
      </c>
      <c r="W217" t="str">
        <f>IF(calc[[#This Row],[C5Value]]&lt;&gt;0,IF(calc[[#This Row],[C5Value]]&lt;calc[[#This Row],[C5Threshold]],"No","Yes"),"nd")</f>
        <v>Yes</v>
      </c>
      <c r="X217" s="60" t="str">
        <f>IF(AND(calc[[#This Row],[C1Outcome]]="NO",calc[[#This Row],[C2Outcome]]="NO"),IF(calc[[#This Row],[C3Outcome]]="YES","Profile5","Profile6"),IF(calc[[#This Row],[C3Outcome]]="No","Profile4",IF(calc[[#This Row],[C4Outcome]]="YES",IF(calc[[#This Row],[C5Outcome]]="YES","Profile1","Profile2"),"Profile3")))</f>
        <v>Profile3</v>
      </c>
      <c r="Y217" s="44" t="str">
        <f>IF(OR(calc[[#This Row],[C1Outcome]]="nd",calc[[#This Row],[C3Outcome]]="nd",calc[[#This Row],[C5Outcome]]="nd"),"",calc[[#This Row],[PROFILE_pre]])</f>
        <v>Profile3</v>
      </c>
      <c r="Z217" s="62">
        <f>SUMIFS(DataGHGFAO[LULUCF_MtCO2e],DataGHGFAO[ISO3],calc[[#This Row],[ISO3]])</f>
        <v>21.007132600000002</v>
      </c>
      <c r="AA217" s="62">
        <f>SUMIFS(DataGHGFAO[Crop_MtCO2e],DataGHGFAO[ISO3],calc[[#This Row],[ISO3]])</f>
        <v>4.2092520000000064</v>
      </c>
      <c r="AB217" s="62">
        <f>SUMIFS(DataGHGFAO[Livestock_MtCO2e],DataGHGFAO[ISO3],calc[[#This Row],[ISO3]])</f>
        <v>73.917101700000003</v>
      </c>
      <c r="AC217" s="62">
        <f>SUMIFS(DataGHGFAO[AFOLU_MtCO2e],DataGHGFAO[ISO3],calc[[#This Row],[ISO3]])</f>
        <v>99.133486300000001</v>
      </c>
    </row>
    <row r="218" spans="1:29">
      <c r="A218" t="s">
        <v>93</v>
      </c>
      <c r="B218" t="s">
        <v>94</v>
      </c>
      <c r="C218" t="str">
        <f>INDEX(SelectionMethod[],MATCH("x",SelectionMethod[Selection],0),2)</f>
        <v>FABLEBrief</v>
      </c>
      <c r="D218" t="str">
        <f>IF(calc[[#This Row],[Method]]="FABLEBrief",INDEX(Method_FABLEBrief[],MATCH("Totalkcal",Method_FABLEBrief[Criteria],0),3),IF(calc[[#This Row],[Method]]="Test",INDEX(Method_Test[],MATCH("Totalkcal",Method_Test[Criteria],0),3),""))</f>
        <v>FAO</v>
      </c>
      <c r="E218">
        <f>IF(calc[[#This Row],[Method]]="FABLEBrief",INDEX(Method_FABLEBrief[],MATCH("Totalkcal",Method_FABLEBrief[Criteria],0),2),IF(calc[[#This Row],[Method]]="Test",INDEX(Method_Test[],MATCH("Totalkcal",Method_Test[Criteria],0),2),""))</f>
        <v>3000</v>
      </c>
      <c r="F218">
        <f>IF(calc[[#This Row],[C1Source]]="FAO",SUMIFS(DataFoodConso[Total Kcal],DataFoodConso[ISO3],calc[[#This Row],[ISO3]]),"")</f>
        <v>2758</v>
      </c>
      <c r="G218" t="str">
        <f>IF(calc[[#This Row],[C1Value]]&gt;0,IF(calc[[#This Row],[C1Value]]&lt;=calc[[#This Row],[C1Threshold]],"No","Yes"),"nd")</f>
        <v>No</v>
      </c>
      <c r="H218" t="str">
        <f>IF(calc[[#This Row],[Method]]="FABLEBrief",INDEX(Method_FABLEBrief[],MATCH("RedMeatkcal",Method_FABLEBrief[Criteria],0),3),IF(calc[[#This Row],[Method]]="Test",INDEX(Method_Test[],MATCH("RedMeatkcal",Method_Test[Criteria],0),3),""))</f>
        <v>FAO</v>
      </c>
      <c r="I218">
        <f>IF(calc[[#This Row],[Method]]="FABLEBrief",INDEX(Method_FABLEBrief[],MATCH("RedMeatkcal",Method_FABLEBrief[Criteria],0),2),IF(calc[[#This Row],[Method]]="Test",INDEX(Method_Test[],MATCH("RedMeatkcal",Method_Test[Criteria],0),2),""))</f>
        <v>60</v>
      </c>
      <c r="J218">
        <f>IF(calc[[#This Row],[C2Source]]="FAO",SUMIFS(DataFoodConso[Red Meat],DataFoodConso[ISO3],calc[[#This Row],[ISO3]]),"")</f>
        <v>105</v>
      </c>
      <c r="K218" t="str">
        <f>IF(AND(calc[[#This Row],[C2Value]]&gt;0,calc[[#This Row],[C2Value]]&lt;=calc[[#This Row],[C2Threshold]]),"No","Yes")</f>
        <v>Yes</v>
      </c>
      <c r="L218" t="str">
        <f>IF(calc[[#This Row],[Method]]="FABLEBrief",INDEX(Method_FABLEBrief[],MATCH("LandRemovalPotential",Method_FABLEBrief[Criteria],0),3),IF(calc[[#This Row],[Method]]="Test",INDEX(Method_Test[],MATCH("LandRemovalPotential",Method_Test[Criteria],0),3),""))</f>
        <v>RoeNoAgri</v>
      </c>
      <c r="M218" s="3">
        <f>IF(calc[[#This Row],[Method]]="FABLEBrief",INDEX(Method_FABLEBrief[],MATCH("LandRemovalPotential",Method_FABLEBrief[Criteria],0),2),IF(calc[[#This Row],[Method]]="Test",INDEX(Method_Test[],MATCH("LandRemovalPotential",Method_Test[Criteria],0),2),""))</f>
        <v>0.19550000000000001</v>
      </c>
      <c r="N218" s="3">
        <f>IF(AND(calc[[#This Row],[C3Source]]="RoeNoAgri",calc[[#This Row],[C4Source]]="FAO"),SUMIFS(DataShLandRemPot[FAOSh_noagri],DataShLandRemPot[ISO3],calc[[#This Row],[ISO3]]),IF(AND(calc[[#This Row],[C3Source]]="RoeAgri",calc[[#This Row],[C4Source]]="FAO"),SUMIFS(DataShLandRemPot[FAOSh_withagri],DataShLandRemPot[ISO3],calc[[#This Row],[ISO3]]),IF(AND(calc[[#This Row],[C3Source]]="RoeNoAgri",calc[[#This Row],[C4Source]]="GHGI"),SUMIFS(DataShLandRemPot[GHGISh_noagri],DataShLandRemPot[ISO3],calc[[#This Row],[ISO3]]),IF(AND(calc[[#This Row],[C3Source]]="RoeAgri",calc[[#This Row],[C4Source]]="GHGI"),SUMIFS(DataShLandRemPot[GHGISh_wagri],DataShLandRemPot[ISO3],calc[[#This Row],[ISO3]]),""))))</f>
        <v>2.5900016529297245</v>
      </c>
      <c r="O218" t="str">
        <f>IF(calc[[#This Row],[C3Value]]&lt;&gt;0,IF(calc[[#This Row],[C3Value]]&gt;=calc[[#This Row],[C3Threshold]],"Yes","No"),"nd")</f>
        <v>Yes</v>
      </c>
      <c r="P218" t="str">
        <f>IF(calc[[#This Row],[Method]]="FABLEBrief",INDEX(Method_FABLEBrief[],MATCH("LULUCFnegative",Method_FABLEBrief[Criteria],0),3),IF(calc[[#This Row],[Method]]="Test",INDEX(Method_Test[],MATCH("LULUCFnegative",Method_Test[Criteria],0),3),""))</f>
        <v>FAO</v>
      </c>
      <c r="Q218" s="25">
        <f>IF(calc[[#This Row],[Method]]="FABLEBrief",INDEX(Method_FABLEBrief[],MATCH("LULUCFnegative",Method_FABLEBrief[Criteria],0),2),IF(calc[[#This Row],[Method]]="Test",INDEX(Method_Test[],MATCH("LULUCFnegative",Method_Test[Criteria],0),2),""))</f>
        <v>0</v>
      </c>
      <c r="R218" s="29">
        <f>IF(calc[[#This Row],[C4Source]]="FAO",SUMIFS(DataGHGFAO[LULUCF_MtCO2e],DataGHGFAO[ISO3],calc[[#This Row],[ISO3]]),IF(calc[[#This Row],[C4Source]]="GHGI",SUMIFS(DataGHGI[MtCO2e],DataGHGI[Sector],"Land-Use Change and Forestry",DataGHGI[ISO3],calc[[#This Row],[ISO3]]),""))</f>
        <v>9.3738218</v>
      </c>
      <c r="S218" t="str">
        <f>IF(calc[[#This Row],[C4Value]]&lt;&gt;0,IF(calc[[#This Row],[C4Value]]&lt;calc[[#This Row],[C4Threshold]],"Yes","No"),"nd")</f>
        <v>No</v>
      </c>
      <c r="T218" t="str">
        <f>IF(calc[[#This Row],[Method]]="FABLEBrief",INDEX(Method_FABLEBrief[],MATCH("AFOLU",Method_FABLEBrief[Criteria],0),3),IF(calc[[#This Row],[Method]]="Test",INDEX(Method_Test[],MATCH("AFOLU",Method_Test[Criteria],0),3),""))</f>
        <v>FAO</v>
      </c>
      <c r="U218" s="25">
        <f>IF(calc[[#This Row],[Method]]="FABLEBrief",INDEX(Method_FABLEBrief[],MATCH("AFOLU",Method_FABLEBrief[Criteria],0),2),IF(calc[[#This Row],[Method]]="Test",INDEX(Method_Test[],MATCH("AFOLU",Method_Test[Criteria],0),2),""))</f>
        <v>0</v>
      </c>
      <c r="V218" s="25">
        <f>IF(calc[[#This Row],[C5Source]]="FAO",SUMIFS(DataGHGFAO[AFOLU_MtCO2e],DataGHGFAO[ISO3],calc[[#This Row],[ISO3]]),IF(calc[[#This Row],[C5Source]]="GHGI",SUMIFS(DataGHGI[MtCO2e],DataGHGI[Sector],"Land-Use Change and Forestry",DataGHGI[ISO3],calc[[#This Row],[ISO3]])+SUMIFS(DataGHGI[MtCO2e],DataGHGI[Sector],"Agriculture",DataGHGI[ISO3],calc[[#This Row],[ISO3]]),""))</f>
        <v>10.163789899999999</v>
      </c>
      <c r="W218" t="str">
        <f>IF(calc[[#This Row],[C5Value]]&lt;&gt;0,IF(calc[[#This Row],[C5Value]]&lt;calc[[#This Row],[C5Threshold]],"No","Yes"),"nd")</f>
        <v>Yes</v>
      </c>
      <c r="X218" s="60" t="str">
        <f>IF(AND(calc[[#This Row],[C1Outcome]]="NO",calc[[#This Row],[C2Outcome]]="NO"),IF(calc[[#This Row],[C3Outcome]]="YES","Profile5","Profile6"),IF(calc[[#This Row],[C3Outcome]]="No","Profile4",IF(calc[[#This Row],[C4Outcome]]="YES",IF(calc[[#This Row],[C5Outcome]]="YES","Profile1","Profile2"),"Profile3")))</f>
        <v>Profile3</v>
      </c>
      <c r="Y218" s="44" t="str">
        <f>IF(OR(calc[[#This Row],[C1Outcome]]="nd",calc[[#This Row],[C3Outcome]]="nd",calc[[#This Row],[C5Outcome]]="nd"),"",calc[[#This Row],[PROFILE_pre]])</f>
        <v>Profile3</v>
      </c>
      <c r="Z218" s="62">
        <f>SUMIFS(DataGHGFAO[LULUCF_MtCO2e],DataGHGFAO[ISO3],calc[[#This Row],[ISO3]])</f>
        <v>9.3738218</v>
      </c>
      <c r="AA218" s="62">
        <f>SUMIFS(DataGHGFAO[Crop_MtCO2e],DataGHGFAO[ISO3],calc[[#This Row],[ISO3]])</f>
        <v>0.67684489999999997</v>
      </c>
      <c r="AB218" s="62">
        <f>SUMIFS(DataGHGFAO[Livestock_MtCO2e],DataGHGFAO[ISO3],calc[[#This Row],[ISO3]])</f>
        <v>0.1131233</v>
      </c>
      <c r="AC218" s="62">
        <f>SUMIFS(DataGHGFAO[AFOLU_MtCO2e],DataGHGFAO[ISO3],calc[[#This Row],[ISO3]])</f>
        <v>10.163789899999999</v>
      </c>
    </row>
    <row r="219" spans="1:29">
      <c r="A219" t="s">
        <v>473</v>
      </c>
      <c r="B219" t="s">
        <v>474</v>
      </c>
      <c r="C219" t="str">
        <f>INDEX(SelectionMethod[],MATCH("x",SelectionMethod[Selection],0),2)</f>
        <v>FABLEBrief</v>
      </c>
      <c r="D219" t="str">
        <f>IF(calc[[#This Row],[Method]]="FABLEBrief",INDEX(Method_FABLEBrief[],MATCH("Totalkcal",Method_FABLEBrief[Criteria],0),3),IF(calc[[#This Row],[Method]]="Test",INDEX(Method_Test[],MATCH("Totalkcal",Method_Test[Criteria],0),3),""))</f>
        <v>FAO</v>
      </c>
      <c r="E219">
        <f>IF(calc[[#This Row],[Method]]="FABLEBrief",INDEX(Method_FABLEBrief[],MATCH("Totalkcal",Method_FABLEBrief[Criteria],0),2),IF(calc[[#This Row],[Method]]="Test",INDEX(Method_Test[],MATCH("Totalkcal",Method_Test[Criteria],0),2),""))</f>
        <v>3000</v>
      </c>
      <c r="F219">
        <f>IF(calc[[#This Row],[C1Source]]="FAO",SUMIFS(DataFoodConso[Total Kcal],DataFoodConso[ISO3],calc[[#This Row],[ISO3]]),"")</f>
        <v>0</v>
      </c>
      <c r="G219" t="str">
        <f>IF(calc[[#This Row],[C1Value]]&gt;0,IF(calc[[#This Row],[C1Value]]&lt;=calc[[#This Row],[C1Threshold]],"No","Yes"),"nd")</f>
        <v>nd</v>
      </c>
      <c r="H219" t="str">
        <f>IF(calc[[#This Row],[Method]]="FABLEBrief",INDEX(Method_FABLEBrief[],MATCH("RedMeatkcal",Method_FABLEBrief[Criteria],0),3),IF(calc[[#This Row],[Method]]="Test",INDEX(Method_Test[],MATCH("RedMeatkcal",Method_Test[Criteria],0),3),""))</f>
        <v>FAO</v>
      </c>
      <c r="I219">
        <f>IF(calc[[#This Row],[Method]]="FABLEBrief",INDEX(Method_FABLEBrief[],MATCH("RedMeatkcal",Method_FABLEBrief[Criteria],0),2),IF(calc[[#This Row],[Method]]="Test",INDEX(Method_Test[],MATCH("RedMeatkcal",Method_Test[Criteria],0),2),""))</f>
        <v>60</v>
      </c>
      <c r="J219">
        <f>IF(calc[[#This Row],[C2Source]]="FAO",SUMIFS(DataFoodConso[Red Meat],DataFoodConso[ISO3],calc[[#This Row],[ISO3]]),"")</f>
        <v>0</v>
      </c>
      <c r="K219" t="str">
        <f>IF(AND(calc[[#This Row],[C2Value]]&gt;0,calc[[#This Row],[C2Value]]&lt;=calc[[#This Row],[C2Threshold]]),"No","Yes")</f>
        <v>Yes</v>
      </c>
      <c r="L219" t="str">
        <f>IF(calc[[#This Row],[Method]]="FABLEBrief",INDEX(Method_FABLEBrief[],MATCH("LandRemovalPotential",Method_FABLEBrief[Criteria],0),3),IF(calc[[#This Row],[Method]]="Test",INDEX(Method_Test[],MATCH("LandRemovalPotential",Method_Test[Criteria],0),3),""))</f>
        <v>RoeNoAgri</v>
      </c>
      <c r="M219" s="3">
        <f>IF(calc[[#This Row],[Method]]="FABLEBrief",INDEX(Method_FABLEBrief[],MATCH("LandRemovalPotential",Method_FABLEBrief[Criteria],0),2),IF(calc[[#This Row],[Method]]="Test",INDEX(Method_Test[],MATCH("LandRemovalPotential",Method_Test[Criteria],0),2),""))</f>
        <v>0.19550000000000001</v>
      </c>
      <c r="N219" s="3">
        <f>IF(AND(calc[[#This Row],[C3Source]]="RoeNoAgri",calc[[#This Row],[C4Source]]="FAO"),SUMIFS(DataShLandRemPot[FAOSh_noagri],DataShLandRemPot[ISO3],calc[[#This Row],[ISO3]]),IF(AND(calc[[#This Row],[C3Source]]="RoeAgri",calc[[#This Row],[C4Source]]="FAO"),SUMIFS(DataShLandRemPot[FAOSh_withagri],DataShLandRemPot[ISO3],calc[[#This Row],[ISO3]]),IF(AND(calc[[#This Row],[C3Source]]="RoeNoAgri",calc[[#This Row],[C4Source]]="GHGI"),SUMIFS(DataShLandRemPot[GHGISh_noagri],DataShLandRemPot[ISO3],calc[[#This Row],[ISO3]]),IF(AND(calc[[#This Row],[C3Source]]="RoeAgri",calc[[#This Row],[C4Source]]="GHGI"),SUMIFS(DataShLandRemPot[GHGISh_wagri],DataShLandRemPot[ISO3],calc[[#This Row],[ISO3]]),""))))</f>
        <v>0</v>
      </c>
      <c r="O219" t="str">
        <f>IF(calc[[#This Row],[C3Value]]&lt;&gt;0,IF(calc[[#This Row],[C3Value]]&gt;=calc[[#This Row],[C3Threshold]],"Yes","No"),"nd")</f>
        <v>nd</v>
      </c>
      <c r="P219" t="str">
        <f>IF(calc[[#This Row],[Method]]="FABLEBrief",INDEX(Method_FABLEBrief[],MATCH("LULUCFnegative",Method_FABLEBrief[Criteria],0),3),IF(calc[[#This Row],[Method]]="Test",INDEX(Method_Test[],MATCH("LULUCFnegative",Method_Test[Criteria],0),3),""))</f>
        <v>FAO</v>
      </c>
      <c r="Q219" s="25">
        <f>IF(calc[[#This Row],[Method]]="FABLEBrief",INDEX(Method_FABLEBrief[],MATCH("LULUCFnegative",Method_FABLEBrief[Criteria],0),2),IF(calc[[#This Row],[Method]]="Test",INDEX(Method_Test[],MATCH("LULUCFnegative",Method_Test[Criteria],0),2),""))</f>
        <v>0</v>
      </c>
      <c r="R219" s="29">
        <f>IF(calc[[#This Row],[C4Source]]="FAO",SUMIFS(DataGHGFAO[LULUCF_MtCO2e],DataGHGFAO[ISO3],calc[[#This Row],[ISO3]]),IF(calc[[#This Row],[C4Source]]="GHGI",SUMIFS(DataGHGI[MtCO2e],DataGHGI[Sector],"Land-Use Change and Forestry",DataGHGI[ISO3],calc[[#This Row],[ISO3]]),""))</f>
        <v>0</v>
      </c>
      <c r="S219" t="str">
        <f>IF(calc[[#This Row],[C4Value]]&lt;&gt;0,IF(calc[[#This Row],[C4Value]]&lt;calc[[#This Row],[C4Threshold]],"Yes","No"),"nd")</f>
        <v>nd</v>
      </c>
      <c r="T219" t="str">
        <f>IF(calc[[#This Row],[Method]]="FABLEBrief",INDEX(Method_FABLEBrief[],MATCH("AFOLU",Method_FABLEBrief[Criteria],0),3),IF(calc[[#This Row],[Method]]="Test",INDEX(Method_Test[],MATCH("AFOLU",Method_Test[Criteria],0),3),""))</f>
        <v>FAO</v>
      </c>
      <c r="U219" s="25">
        <f>IF(calc[[#This Row],[Method]]="FABLEBrief",INDEX(Method_FABLEBrief[],MATCH("AFOLU",Method_FABLEBrief[Criteria],0),2),IF(calc[[#This Row],[Method]]="Test",INDEX(Method_Test[],MATCH("AFOLU",Method_Test[Criteria],0),2),""))</f>
        <v>0</v>
      </c>
      <c r="V219" s="25">
        <f>IF(calc[[#This Row],[C5Source]]="FAO",SUMIFS(DataGHGFAO[AFOLU_MtCO2e],DataGHGFAO[ISO3],calc[[#This Row],[ISO3]]),IF(calc[[#This Row],[C5Source]]="GHGI",SUMIFS(DataGHGI[MtCO2e],DataGHGI[Sector],"Land-Use Change and Forestry",DataGHGI[ISO3],calc[[#This Row],[ISO3]])+SUMIFS(DataGHGI[MtCO2e],DataGHGI[Sector],"Agriculture",DataGHGI[ISO3],calc[[#This Row],[ISO3]]),""))</f>
        <v>0</v>
      </c>
      <c r="W219" t="str">
        <f>IF(calc[[#This Row],[C5Value]]&lt;&gt;0,IF(calc[[#This Row],[C5Value]]&lt;calc[[#This Row],[C5Threshold]],"No","Yes"),"nd")</f>
        <v>nd</v>
      </c>
      <c r="X219" s="60" t="str">
        <f>IF(AND(calc[[#This Row],[C1Outcome]]="NO",calc[[#This Row],[C2Outcome]]="NO"),IF(calc[[#This Row],[C3Outcome]]="YES","Profile5","Profile6"),IF(calc[[#This Row],[C3Outcome]]="No","Profile4",IF(calc[[#This Row],[C4Outcome]]="YES",IF(calc[[#This Row],[C5Outcome]]="YES","Profile1","Profile2"),"Profile3")))</f>
        <v>Profile3</v>
      </c>
      <c r="Y219" s="44" t="str">
        <f>IF(OR(calc[[#This Row],[C1Outcome]]="nd",calc[[#This Row],[C3Outcome]]="nd",calc[[#This Row],[C5Outcome]]="nd"),"",calc[[#This Row],[PROFILE_pre]])</f>
        <v/>
      </c>
      <c r="Z219" s="62">
        <f>SUMIFS(DataGHGFAO[LULUCF_MtCO2e],DataGHGFAO[ISO3],calc[[#This Row],[ISO3]])</f>
        <v>0</v>
      </c>
      <c r="AA219" s="62">
        <f>SUMIFS(DataGHGFAO[Crop_MtCO2e],DataGHGFAO[ISO3],calc[[#This Row],[ISO3]])</f>
        <v>0</v>
      </c>
      <c r="AB219" s="62">
        <f>SUMIFS(DataGHGFAO[Livestock_MtCO2e],DataGHGFAO[ISO3],calc[[#This Row],[ISO3]])</f>
        <v>0</v>
      </c>
      <c r="AC219" s="62">
        <f>SUMIFS(DataGHGFAO[AFOLU_MtCO2e],DataGHGFAO[ISO3],calc[[#This Row],[ISO3]])</f>
        <v>0</v>
      </c>
    </row>
    <row r="220" spans="1:29">
      <c r="A220" t="s">
        <v>299</v>
      </c>
      <c r="B220" t="s">
        <v>475</v>
      </c>
      <c r="C220" t="str">
        <f>INDEX(SelectionMethod[],MATCH("x",SelectionMethod[Selection],0),2)</f>
        <v>FABLEBrief</v>
      </c>
      <c r="D220" t="str">
        <f>IF(calc[[#This Row],[Method]]="FABLEBrief",INDEX(Method_FABLEBrief[],MATCH("Totalkcal",Method_FABLEBrief[Criteria],0),3),IF(calc[[#This Row],[Method]]="Test",INDEX(Method_Test[],MATCH("Totalkcal",Method_Test[Criteria],0),3),""))</f>
        <v>FAO</v>
      </c>
      <c r="E220">
        <f>IF(calc[[#This Row],[Method]]="FABLEBrief",INDEX(Method_FABLEBrief[],MATCH("Totalkcal",Method_FABLEBrief[Criteria],0),2),IF(calc[[#This Row],[Method]]="Test",INDEX(Method_Test[],MATCH("Totalkcal",Method_Test[Criteria],0),2),""))</f>
        <v>3000</v>
      </c>
      <c r="F220">
        <f>IF(calc[[#This Row],[C1Source]]="FAO",SUMIFS(DataFoodConso[Total Kcal],DataFoodConso[ISO3],calc[[#This Row],[ISO3]]),"")</f>
        <v>2544</v>
      </c>
      <c r="G220" t="str">
        <f>IF(calc[[#This Row],[C1Value]]&gt;0,IF(calc[[#This Row],[C1Value]]&lt;=calc[[#This Row],[C1Threshold]],"No","Yes"),"nd")</f>
        <v>No</v>
      </c>
      <c r="H220" t="str">
        <f>IF(calc[[#This Row],[Method]]="FABLEBrief",INDEX(Method_FABLEBrief[],MATCH("RedMeatkcal",Method_FABLEBrief[Criteria],0),3),IF(calc[[#This Row],[Method]]="Test",INDEX(Method_Test[],MATCH("RedMeatkcal",Method_Test[Criteria],0),3),""))</f>
        <v>FAO</v>
      </c>
      <c r="I220">
        <f>IF(calc[[#This Row],[Method]]="FABLEBrief",INDEX(Method_FABLEBrief[],MATCH("RedMeatkcal",Method_FABLEBrief[Criteria],0),2),IF(calc[[#This Row],[Method]]="Test",INDEX(Method_Test[],MATCH("RedMeatkcal",Method_Test[Criteria],0),2),""))</f>
        <v>60</v>
      </c>
      <c r="J220">
        <f>IF(calc[[#This Row],[C2Source]]="FAO",SUMIFS(DataFoodConso[Red Meat],DataFoodConso[ISO3],calc[[#This Row],[ISO3]]),"")</f>
        <v>110</v>
      </c>
      <c r="K220" t="str">
        <f>IF(AND(calc[[#This Row],[C2Value]]&gt;0,calc[[#This Row],[C2Value]]&lt;=calc[[#This Row],[C2Threshold]]),"No","Yes")</f>
        <v>Yes</v>
      </c>
      <c r="L220" t="str">
        <f>IF(calc[[#This Row],[Method]]="FABLEBrief",INDEX(Method_FABLEBrief[],MATCH("LandRemovalPotential",Method_FABLEBrief[Criteria],0),3),IF(calc[[#This Row],[Method]]="Test",INDEX(Method_Test[],MATCH("LandRemovalPotential",Method_Test[Criteria],0),3),""))</f>
        <v>RoeNoAgri</v>
      </c>
      <c r="M220" s="3">
        <f>IF(calc[[#This Row],[Method]]="FABLEBrief",INDEX(Method_FABLEBrief[],MATCH("LandRemovalPotential",Method_FABLEBrief[Criteria],0),2),IF(calc[[#This Row],[Method]]="Test",INDEX(Method_Test[],MATCH("LandRemovalPotential",Method_Test[Criteria],0),2),""))</f>
        <v>0.19550000000000001</v>
      </c>
      <c r="N220" s="3">
        <f>IF(AND(calc[[#This Row],[C3Source]]="RoeNoAgri",calc[[#This Row],[C4Source]]="FAO"),SUMIFS(DataShLandRemPot[FAOSh_noagri],DataShLandRemPot[ISO3],calc[[#This Row],[ISO3]]),IF(AND(calc[[#This Row],[C3Source]]="RoeAgri",calc[[#This Row],[C4Source]]="FAO"),SUMIFS(DataShLandRemPot[FAOSh_withagri],DataShLandRemPot[ISO3],calc[[#This Row],[ISO3]]),IF(AND(calc[[#This Row],[C3Source]]="RoeNoAgri",calc[[#This Row],[C4Source]]="GHGI"),SUMIFS(DataShLandRemPot[GHGISh_noagri],DataShLandRemPot[ISO3],calc[[#This Row],[ISO3]]),IF(AND(calc[[#This Row],[C3Source]]="RoeAgri",calc[[#This Row],[C4Source]]="GHGI"),SUMIFS(DataShLandRemPot[GHGISh_wagri],DataShLandRemPot[ISO3],calc[[#This Row],[ISO3]]),""))))</f>
        <v>0.21367788771832322</v>
      </c>
      <c r="O220" t="str">
        <f>IF(calc[[#This Row],[C3Value]]&lt;&gt;0,IF(calc[[#This Row],[C3Value]]&gt;=calc[[#This Row],[C3Threshold]],"Yes","No"),"nd")</f>
        <v>Yes</v>
      </c>
      <c r="P220" t="str">
        <f>IF(calc[[#This Row],[Method]]="FABLEBrief",INDEX(Method_FABLEBrief[],MATCH("LULUCFnegative",Method_FABLEBrief[Criteria],0),3),IF(calc[[#This Row],[Method]]="Test",INDEX(Method_Test[],MATCH("LULUCFnegative",Method_Test[Criteria],0),3),""))</f>
        <v>FAO</v>
      </c>
      <c r="Q220" s="25">
        <f>IF(calc[[#This Row],[Method]]="FABLEBrief",INDEX(Method_FABLEBrief[],MATCH("LULUCFnegative",Method_FABLEBrief[Criteria],0),2),IF(calc[[#This Row],[Method]]="Test",INDEX(Method_Test[],MATCH("LULUCFnegative",Method_Test[Criteria],0),2),""))</f>
        <v>0</v>
      </c>
      <c r="R220" s="29">
        <f>IF(calc[[#This Row],[C4Source]]="FAO",SUMIFS(DataGHGFAO[LULUCF_MtCO2e],DataGHGFAO[ISO3],calc[[#This Row],[ISO3]]),IF(calc[[#This Row],[C4Source]]="GHGI",SUMIFS(DataGHGI[MtCO2e],DataGHGI[Sector],"Land-Use Change and Forestry",DataGHGI[ISO3],calc[[#This Row],[ISO3]]),""))</f>
        <v>-0.1027827</v>
      </c>
      <c r="S220" t="str">
        <f>IF(calc[[#This Row],[C4Value]]&lt;&gt;0,IF(calc[[#This Row],[C4Value]]&lt;calc[[#This Row],[C4Threshold]],"Yes","No"),"nd")</f>
        <v>Yes</v>
      </c>
      <c r="T220" t="str">
        <f>IF(calc[[#This Row],[Method]]="FABLEBrief",INDEX(Method_FABLEBrief[],MATCH("AFOLU",Method_FABLEBrief[Criteria],0),3),IF(calc[[#This Row],[Method]]="Test",INDEX(Method_Test[],MATCH("AFOLU",Method_Test[Criteria],0),3),""))</f>
        <v>FAO</v>
      </c>
      <c r="U220" s="25">
        <f>IF(calc[[#This Row],[Method]]="FABLEBrief",INDEX(Method_FABLEBrief[],MATCH("AFOLU",Method_FABLEBrief[Criteria],0),2),IF(calc[[#This Row],[Method]]="Test",INDEX(Method_Test[],MATCH("AFOLU",Method_Test[Criteria],0),2),""))</f>
        <v>0</v>
      </c>
      <c r="V220" s="25">
        <f>IF(calc[[#This Row],[C5Source]]="FAO",SUMIFS(DataGHGFAO[AFOLU_MtCO2e],DataGHGFAO[ISO3],calc[[#This Row],[ISO3]]),IF(calc[[#This Row],[C5Source]]="GHGI",SUMIFS(DataGHGI[MtCO2e],DataGHGI[Sector],"Land-Use Change and Forestry",DataGHGI[ISO3],calc[[#This Row],[ISO3]])+SUMIFS(DataGHGI[MtCO2e],DataGHGI[Sector],"Agriculture",DataGHGI[ISO3],calc[[#This Row],[ISO3]]),""))</f>
        <v>0.96833009999999997</v>
      </c>
      <c r="W220" t="str">
        <f>IF(calc[[#This Row],[C5Value]]&lt;&gt;0,IF(calc[[#This Row],[C5Value]]&lt;calc[[#This Row],[C5Threshold]],"No","Yes"),"nd")</f>
        <v>Yes</v>
      </c>
      <c r="X220" s="60" t="str">
        <f>IF(AND(calc[[#This Row],[C1Outcome]]="NO",calc[[#This Row],[C2Outcome]]="NO"),IF(calc[[#This Row],[C3Outcome]]="YES","Profile5","Profile6"),IF(calc[[#This Row],[C3Outcome]]="No","Profile4",IF(calc[[#This Row],[C4Outcome]]="YES",IF(calc[[#This Row],[C5Outcome]]="YES","Profile1","Profile2"),"Profile3")))</f>
        <v>Profile1</v>
      </c>
      <c r="Y220" s="44" t="str">
        <f>IF(OR(calc[[#This Row],[C1Outcome]]="nd",calc[[#This Row],[C3Outcome]]="nd",calc[[#This Row],[C5Outcome]]="nd"),"",calc[[#This Row],[PROFILE_pre]])</f>
        <v>Profile1</v>
      </c>
      <c r="Z220" s="62">
        <f>SUMIFS(DataGHGFAO[LULUCF_MtCO2e],DataGHGFAO[ISO3],calc[[#This Row],[ISO3]])</f>
        <v>-0.1027827</v>
      </c>
      <c r="AA220" s="62">
        <f>SUMIFS(DataGHGFAO[Crop_MtCO2e],DataGHGFAO[ISO3],calc[[#This Row],[ISO3]])</f>
        <v>8.5712400000000133E-2</v>
      </c>
      <c r="AB220" s="62">
        <f>SUMIFS(DataGHGFAO[Livestock_MtCO2e],DataGHGFAO[ISO3],calc[[#This Row],[ISO3]])</f>
        <v>0.98540050000000001</v>
      </c>
      <c r="AC220" s="62">
        <f>SUMIFS(DataGHGFAO[AFOLU_MtCO2e],DataGHGFAO[ISO3],calc[[#This Row],[ISO3]])</f>
        <v>0.96833009999999997</v>
      </c>
    </row>
    <row r="221" spans="1:29">
      <c r="A221" t="s">
        <v>237</v>
      </c>
      <c r="B221" t="s">
        <v>238</v>
      </c>
      <c r="C221" t="str">
        <f>INDEX(SelectionMethod[],MATCH("x",SelectionMethod[Selection],0),2)</f>
        <v>FABLEBrief</v>
      </c>
      <c r="D221" t="str">
        <f>IF(calc[[#This Row],[Method]]="FABLEBrief",INDEX(Method_FABLEBrief[],MATCH("Totalkcal",Method_FABLEBrief[Criteria],0),3),IF(calc[[#This Row],[Method]]="Test",INDEX(Method_Test[],MATCH("Totalkcal",Method_Test[Criteria],0),3),""))</f>
        <v>FAO</v>
      </c>
      <c r="E221">
        <f>IF(calc[[#This Row],[Method]]="FABLEBrief",INDEX(Method_FABLEBrief[],MATCH("Totalkcal",Method_FABLEBrief[Criteria],0),2),IF(calc[[#This Row],[Method]]="Test",INDEX(Method_Test[],MATCH("Totalkcal",Method_Test[Criteria],0),2),""))</f>
        <v>3000</v>
      </c>
      <c r="F221">
        <f>IF(calc[[#This Row],[C1Source]]="FAO",SUMIFS(DataFoodConso[Total Kcal],DataFoodConso[ISO3],calc[[#This Row],[ISO3]]),"")</f>
        <v>3184</v>
      </c>
      <c r="G221" t="str">
        <f>IF(calc[[#This Row],[C1Value]]&gt;0,IF(calc[[#This Row],[C1Value]]&lt;=calc[[#This Row],[C1Threshold]],"No","Yes"),"nd")</f>
        <v>Yes</v>
      </c>
      <c r="H221" t="str">
        <f>IF(calc[[#This Row],[Method]]="FABLEBrief",INDEX(Method_FABLEBrief[],MATCH("RedMeatkcal",Method_FABLEBrief[Criteria],0),3),IF(calc[[#This Row],[Method]]="Test",INDEX(Method_Test[],MATCH("RedMeatkcal",Method_Test[Criteria],0),3),""))</f>
        <v>FAO</v>
      </c>
      <c r="I221">
        <f>IF(calc[[#This Row],[Method]]="FABLEBrief",INDEX(Method_FABLEBrief[],MATCH("RedMeatkcal",Method_FABLEBrief[Criteria],0),2),IF(calc[[#This Row],[Method]]="Test",INDEX(Method_Test[],MATCH("RedMeatkcal",Method_Test[Criteria],0),2),""))</f>
        <v>60</v>
      </c>
      <c r="J221">
        <f>IF(calc[[#This Row],[C2Source]]="FAO",SUMIFS(DataFoodConso[Red Meat],DataFoodConso[ISO3],calc[[#This Row],[ISO3]]),"")</f>
        <v>245</v>
      </c>
      <c r="K221" t="str">
        <f>IF(AND(calc[[#This Row],[C2Value]]&gt;0,calc[[#This Row],[C2Value]]&lt;=calc[[#This Row],[C2Threshold]]),"No","Yes")</f>
        <v>Yes</v>
      </c>
      <c r="L221" t="str">
        <f>IF(calc[[#This Row],[Method]]="FABLEBrief",INDEX(Method_FABLEBrief[],MATCH("LandRemovalPotential",Method_FABLEBrief[Criteria],0),3),IF(calc[[#This Row],[Method]]="Test",INDEX(Method_Test[],MATCH("LandRemovalPotential",Method_Test[Criteria],0),3),""))</f>
        <v>RoeNoAgri</v>
      </c>
      <c r="M221" s="3">
        <f>IF(calc[[#This Row],[Method]]="FABLEBrief",INDEX(Method_FABLEBrief[],MATCH("LandRemovalPotential",Method_FABLEBrief[Criteria],0),2),IF(calc[[#This Row],[Method]]="Test",INDEX(Method_Test[],MATCH("LandRemovalPotential",Method_Test[Criteria],0),2),""))</f>
        <v>0.19550000000000001</v>
      </c>
      <c r="N221" s="3">
        <f>IF(AND(calc[[#This Row],[C3Source]]="RoeNoAgri",calc[[#This Row],[C4Source]]="FAO"),SUMIFS(DataShLandRemPot[FAOSh_noagri],DataShLandRemPot[ISO3],calc[[#This Row],[ISO3]]),IF(AND(calc[[#This Row],[C3Source]]="RoeAgri",calc[[#This Row],[C4Source]]="FAO"),SUMIFS(DataShLandRemPot[FAOSh_withagri],DataShLandRemPot[ISO3],calc[[#This Row],[ISO3]]),IF(AND(calc[[#This Row],[C3Source]]="RoeNoAgri",calc[[#This Row],[C4Source]]="GHGI"),SUMIFS(DataShLandRemPot[GHGISh_noagri],DataShLandRemPot[ISO3],calc[[#This Row],[ISO3]]),IF(AND(calc[[#This Row],[C3Source]]="RoeAgri",calc[[#This Row],[C4Source]]="GHGI"),SUMIFS(DataShLandRemPot[GHGISh_wagri],DataShLandRemPot[ISO3],calc[[#This Row],[ISO3]]),""))))</f>
        <v>0.9164804871419503</v>
      </c>
      <c r="O221" t="str">
        <f>IF(calc[[#This Row],[C3Value]]&lt;&gt;0,IF(calc[[#This Row],[C3Value]]&gt;=calc[[#This Row],[C3Threshold]],"Yes","No"),"nd")</f>
        <v>Yes</v>
      </c>
      <c r="P221" t="str">
        <f>IF(calc[[#This Row],[Method]]="FABLEBrief",INDEX(Method_FABLEBrief[],MATCH("LULUCFnegative",Method_FABLEBrief[Criteria],0),3),IF(calc[[#This Row],[Method]]="Test",INDEX(Method_Test[],MATCH("LULUCFnegative",Method_Test[Criteria],0),3),""))</f>
        <v>FAO</v>
      </c>
      <c r="Q221" s="25">
        <f>IF(calc[[#This Row],[Method]]="FABLEBrief",INDEX(Method_FABLEBrief[],MATCH("LULUCFnegative",Method_FABLEBrief[Criteria],0),2),IF(calc[[#This Row],[Method]]="Test",INDEX(Method_Test[],MATCH("LULUCFnegative",Method_Test[Criteria],0),2),""))</f>
        <v>0</v>
      </c>
      <c r="R221" s="29">
        <f>IF(calc[[#This Row],[C4Source]]="FAO",SUMIFS(DataGHGFAO[LULUCF_MtCO2e],DataGHGFAO[ISO3],calc[[#This Row],[ISO3]]),IF(calc[[#This Row],[C4Source]]="GHGI",SUMIFS(DataGHGI[MtCO2e],DataGHGI[Sector],"Land-Use Change and Forestry",DataGHGI[ISO3],calc[[#This Row],[ISO3]]),""))</f>
        <v>-16.316286099999999</v>
      </c>
      <c r="S221" t="str">
        <f>IF(calc[[#This Row],[C4Value]]&lt;&gt;0,IF(calc[[#This Row],[C4Value]]&lt;calc[[#This Row],[C4Threshold]],"Yes","No"),"nd")</f>
        <v>Yes</v>
      </c>
      <c r="T221" t="str">
        <f>IF(calc[[#This Row],[Method]]="FABLEBrief",INDEX(Method_FABLEBrief[],MATCH("AFOLU",Method_FABLEBrief[Criteria],0),3),IF(calc[[#This Row],[Method]]="Test",INDEX(Method_Test[],MATCH("AFOLU",Method_Test[Criteria],0),3),""))</f>
        <v>FAO</v>
      </c>
      <c r="U221" s="25">
        <f>IF(calc[[#This Row],[Method]]="FABLEBrief",INDEX(Method_FABLEBrief[],MATCH("AFOLU",Method_FABLEBrief[Criteria],0),2),IF(calc[[#This Row],[Method]]="Test",INDEX(Method_Test[],MATCH("AFOLU",Method_Test[Criteria],0),2),""))</f>
        <v>0</v>
      </c>
      <c r="V221" s="25">
        <f>IF(calc[[#This Row],[C5Source]]="FAO",SUMIFS(DataGHGFAO[AFOLU_MtCO2e],DataGHGFAO[ISO3],calc[[#This Row],[ISO3]]),IF(calc[[#This Row],[C5Source]]="GHGI",SUMIFS(DataGHGI[MtCO2e],DataGHGI[Sector],"Land-Use Change and Forestry",DataGHGI[ISO3],calc[[#This Row],[ISO3]])+SUMIFS(DataGHGI[MtCO2e],DataGHGI[Sector],"Agriculture",DataGHGI[ISO3],calc[[#This Row],[ISO3]]),""))</f>
        <v>-9.0922131999999998</v>
      </c>
      <c r="W221" t="str">
        <f>IF(calc[[#This Row],[C5Value]]&lt;&gt;0,IF(calc[[#This Row],[C5Value]]&lt;calc[[#This Row],[C5Threshold]],"No","Yes"),"nd")</f>
        <v>No</v>
      </c>
      <c r="X221" s="60" t="str">
        <f>IF(AND(calc[[#This Row],[C1Outcome]]="NO",calc[[#This Row],[C2Outcome]]="NO"),IF(calc[[#This Row],[C3Outcome]]="YES","Profile5","Profile6"),IF(calc[[#This Row],[C3Outcome]]="No","Profile4",IF(calc[[#This Row],[C4Outcome]]="YES",IF(calc[[#This Row],[C5Outcome]]="YES","Profile1","Profile2"),"Profile3")))</f>
        <v>Profile2</v>
      </c>
      <c r="Y221" s="44" t="str">
        <f>IF(OR(calc[[#This Row],[C1Outcome]]="nd",calc[[#This Row],[C3Outcome]]="nd",calc[[#This Row],[C5Outcome]]="nd"),"",calc[[#This Row],[PROFILE_pre]])</f>
        <v>Profile2</v>
      </c>
      <c r="Z221" s="62">
        <f>SUMIFS(DataGHGFAO[LULUCF_MtCO2e],DataGHGFAO[ISO3],calc[[#This Row],[ISO3]])</f>
        <v>-16.316286099999999</v>
      </c>
      <c r="AA221" s="62">
        <f>SUMIFS(DataGHGFAO[Crop_MtCO2e],DataGHGFAO[ISO3],calc[[#This Row],[ISO3]])</f>
        <v>2.7690459000000001</v>
      </c>
      <c r="AB221" s="62">
        <f>SUMIFS(DataGHGFAO[Livestock_MtCO2e],DataGHGFAO[ISO3],calc[[#This Row],[ISO3]])</f>
        <v>4.4550269</v>
      </c>
      <c r="AC221" s="62">
        <f>SUMIFS(DataGHGFAO[AFOLU_MtCO2e],DataGHGFAO[ISO3],calc[[#This Row],[ISO3]])</f>
        <v>-9.0922131999999998</v>
      </c>
    </row>
    <row r="222" spans="1:29">
      <c r="A222" t="s">
        <v>175</v>
      </c>
      <c r="B222" t="s">
        <v>176</v>
      </c>
      <c r="C222" t="str">
        <f>INDEX(SelectionMethod[],MATCH("x",SelectionMethod[Selection],0),2)</f>
        <v>FABLEBrief</v>
      </c>
      <c r="D222" t="str">
        <f>IF(calc[[#This Row],[Method]]="FABLEBrief",INDEX(Method_FABLEBrief[],MATCH("Totalkcal",Method_FABLEBrief[Criteria],0),3),IF(calc[[#This Row],[Method]]="Test",INDEX(Method_Test[],MATCH("Totalkcal",Method_Test[Criteria],0),3),""))</f>
        <v>FAO</v>
      </c>
      <c r="E222">
        <f>IF(calc[[#This Row],[Method]]="FABLEBrief",INDEX(Method_FABLEBrief[],MATCH("Totalkcal",Method_FABLEBrief[Criteria],0),2),IF(calc[[#This Row],[Method]]="Test",INDEX(Method_Test[],MATCH("Totalkcal",Method_Test[Criteria],0),2),""))</f>
        <v>3000</v>
      </c>
      <c r="F222">
        <f>IF(calc[[#This Row],[C1Source]]="FAO",SUMIFS(DataFoodConso[Total Kcal],DataFoodConso[ISO3],calc[[#This Row],[ISO3]]),"")</f>
        <v>3379</v>
      </c>
      <c r="G222" t="str">
        <f>IF(calc[[#This Row],[C1Value]]&gt;0,IF(calc[[#This Row],[C1Value]]&lt;=calc[[#This Row],[C1Threshold]],"No","Yes"),"nd")</f>
        <v>Yes</v>
      </c>
      <c r="H222" t="str">
        <f>IF(calc[[#This Row],[Method]]="FABLEBrief",INDEX(Method_FABLEBrief[],MATCH("RedMeatkcal",Method_FABLEBrief[Criteria],0),3),IF(calc[[#This Row],[Method]]="Test",INDEX(Method_Test[],MATCH("RedMeatkcal",Method_Test[Criteria],0),3),""))</f>
        <v>FAO</v>
      </c>
      <c r="I222">
        <f>IF(calc[[#This Row],[Method]]="FABLEBrief",INDEX(Method_FABLEBrief[],MATCH("RedMeatkcal",Method_FABLEBrief[Criteria],0),2),IF(calc[[#This Row],[Method]]="Test",INDEX(Method_Test[],MATCH("RedMeatkcal",Method_Test[Criteria],0),2),""))</f>
        <v>60</v>
      </c>
      <c r="J222">
        <f>IF(calc[[#This Row],[C2Source]]="FAO",SUMIFS(DataFoodConso[Red Meat],DataFoodConso[ISO3],calc[[#This Row],[ISO3]]),"")</f>
        <v>367</v>
      </c>
      <c r="K222" t="str">
        <f>IF(AND(calc[[#This Row],[C2Value]]&gt;0,calc[[#This Row],[C2Value]]&lt;=calc[[#This Row],[C2Threshold]]),"No","Yes")</f>
        <v>Yes</v>
      </c>
      <c r="L222" t="str">
        <f>IF(calc[[#This Row],[Method]]="FABLEBrief",INDEX(Method_FABLEBrief[],MATCH("LandRemovalPotential",Method_FABLEBrief[Criteria],0),3),IF(calc[[#This Row],[Method]]="Test",INDEX(Method_Test[],MATCH("LandRemovalPotential",Method_Test[Criteria],0),3),""))</f>
        <v>RoeNoAgri</v>
      </c>
      <c r="M222" s="3">
        <f>IF(calc[[#This Row],[Method]]="FABLEBrief",INDEX(Method_FABLEBrief[],MATCH("LandRemovalPotential",Method_FABLEBrief[Criteria],0),2),IF(calc[[#This Row],[Method]]="Test",INDEX(Method_Test[],MATCH("LandRemovalPotential",Method_Test[Criteria],0),2),""))</f>
        <v>0.19550000000000001</v>
      </c>
      <c r="N222" s="3">
        <f>IF(AND(calc[[#This Row],[C3Source]]="RoeNoAgri",calc[[#This Row],[C4Source]]="FAO"),SUMIFS(DataShLandRemPot[FAOSh_noagri],DataShLandRemPot[ISO3],calc[[#This Row],[ISO3]]),IF(AND(calc[[#This Row],[C3Source]]="RoeAgri",calc[[#This Row],[C4Source]]="FAO"),SUMIFS(DataShLandRemPot[FAOSh_withagri],DataShLandRemPot[ISO3],calc[[#This Row],[ISO3]]),IF(AND(calc[[#This Row],[C3Source]]="RoeNoAgri",calc[[#This Row],[C4Source]]="GHGI"),SUMIFS(DataShLandRemPot[GHGISh_noagri],DataShLandRemPot[ISO3],calc[[#This Row],[ISO3]]),IF(AND(calc[[#This Row],[C3Source]]="RoeAgri",calc[[#This Row],[C4Source]]="GHGI"),SUMIFS(DataShLandRemPot[GHGISh_wagri],DataShLandRemPot[ISO3],calc[[#This Row],[ISO3]]),""))))</f>
        <v>5.0677116840038075E-2</v>
      </c>
      <c r="O222" t="str">
        <f>IF(calc[[#This Row],[C3Value]]&lt;&gt;0,IF(calc[[#This Row],[C3Value]]&gt;=calc[[#This Row],[C3Threshold]],"Yes","No"),"nd")</f>
        <v>No</v>
      </c>
      <c r="P222" t="str">
        <f>IF(calc[[#This Row],[Method]]="FABLEBrief",INDEX(Method_FABLEBrief[],MATCH("LULUCFnegative",Method_FABLEBrief[Criteria],0),3),IF(calc[[#This Row],[Method]]="Test",INDEX(Method_Test[],MATCH("LULUCFnegative",Method_Test[Criteria],0),3),""))</f>
        <v>FAO</v>
      </c>
      <c r="Q222" s="25">
        <f>IF(calc[[#This Row],[Method]]="FABLEBrief",INDEX(Method_FABLEBrief[],MATCH("LULUCFnegative",Method_FABLEBrief[Criteria],0),2),IF(calc[[#This Row],[Method]]="Test",INDEX(Method_Test[],MATCH("LULUCFnegative",Method_Test[Criteria],0),2),""))</f>
        <v>0</v>
      </c>
      <c r="R222" s="29">
        <f>IF(calc[[#This Row],[C4Source]]="FAO",SUMIFS(DataGHGFAO[LULUCF_MtCO2e],DataGHGFAO[ISO3],calc[[#This Row],[ISO3]]),IF(calc[[#This Row],[C4Source]]="GHGI",SUMIFS(DataGHGI[MtCO2e],DataGHGI[Sector],"Land-Use Change and Forestry",DataGHGI[ISO3],calc[[#This Row],[ISO3]]),""))</f>
        <v>-2.2407059</v>
      </c>
      <c r="S222" t="str">
        <f>IF(calc[[#This Row],[C4Value]]&lt;&gt;0,IF(calc[[#This Row],[C4Value]]&lt;calc[[#This Row],[C4Threshold]],"Yes","No"),"nd")</f>
        <v>Yes</v>
      </c>
      <c r="T222" t="str">
        <f>IF(calc[[#This Row],[Method]]="FABLEBrief",INDEX(Method_FABLEBrief[],MATCH("AFOLU",Method_FABLEBrief[Criteria],0),3),IF(calc[[#This Row],[Method]]="Test",INDEX(Method_Test[],MATCH("AFOLU",Method_Test[Criteria],0),3),""))</f>
        <v>FAO</v>
      </c>
      <c r="U222" s="25">
        <f>IF(calc[[#This Row],[Method]]="FABLEBrief",INDEX(Method_FABLEBrief[],MATCH("AFOLU",Method_FABLEBrief[Criteria],0),2),IF(calc[[#This Row],[Method]]="Test",INDEX(Method_Test[],MATCH("AFOLU",Method_Test[Criteria],0),2),""))</f>
        <v>0</v>
      </c>
      <c r="V222" s="25">
        <f>IF(calc[[#This Row],[C5Source]]="FAO",SUMIFS(DataGHGFAO[AFOLU_MtCO2e],DataGHGFAO[ISO3],calc[[#This Row],[ISO3]]),IF(calc[[#This Row],[C5Source]]="GHGI",SUMIFS(DataGHGI[MtCO2e],DataGHGI[Sector],"Land-Use Change and Forestry",DataGHGI[ISO3],calc[[#This Row],[ISO3]])+SUMIFS(DataGHGI[MtCO2e],DataGHGI[Sector],"Agriculture",DataGHGI[ISO3],calc[[#This Row],[ISO3]]),""))</f>
        <v>3.5314944000000001</v>
      </c>
      <c r="W222" t="str">
        <f>IF(calc[[#This Row],[C5Value]]&lt;&gt;0,IF(calc[[#This Row],[C5Value]]&lt;calc[[#This Row],[C5Threshold]],"No","Yes"),"nd")</f>
        <v>Yes</v>
      </c>
      <c r="X222" s="60" t="str">
        <f>IF(AND(calc[[#This Row],[C1Outcome]]="NO",calc[[#This Row],[C2Outcome]]="NO"),IF(calc[[#This Row],[C3Outcome]]="YES","Profile5","Profile6"),IF(calc[[#This Row],[C3Outcome]]="No","Profile4",IF(calc[[#This Row],[C4Outcome]]="YES",IF(calc[[#This Row],[C5Outcome]]="YES","Profile1","Profile2"),"Profile3")))</f>
        <v>Profile4</v>
      </c>
      <c r="Y222" s="44" t="str">
        <f>IF(OR(calc[[#This Row],[C1Outcome]]="nd",calc[[#This Row],[C3Outcome]]="nd",calc[[#This Row],[C5Outcome]]="nd"),"",calc[[#This Row],[PROFILE_pre]])</f>
        <v>Profile4</v>
      </c>
      <c r="Z222" s="62">
        <f>SUMIFS(DataGHGFAO[LULUCF_MtCO2e],DataGHGFAO[ISO3],calc[[#This Row],[ISO3]])</f>
        <v>-2.2407059</v>
      </c>
      <c r="AA222" s="62">
        <f>SUMIFS(DataGHGFAO[Crop_MtCO2e],DataGHGFAO[ISO3],calc[[#This Row],[ISO3]])</f>
        <v>0.44140790000000063</v>
      </c>
      <c r="AB222" s="62">
        <f>SUMIFS(DataGHGFAO[Livestock_MtCO2e],DataGHGFAO[ISO3],calc[[#This Row],[ISO3]])</f>
        <v>5.3307924</v>
      </c>
      <c r="AC222" s="62">
        <f>SUMIFS(DataGHGFAO[AFOLU_MtCO2e],DataGHGFAO[ISO3],calc[[#This Row],[ISO3]])</f>
        <v>3.5314944000000001</v>
      </c>
    </row>
    <row r="223" spans="1:29">
      <c r="A223" t="s">
        <v>171</v>
      </c>
      <c r="B223" t="s">
        <v>572</v>
      </c>
      <c r="C223" t="str">
        <f>INDEX(SelectionMethod[],MATCH("x",SelectionMethod[Selection],0),2)</f>
        <v>FABLEBrief</v>
      </c>
      <c r="D223" t="str">
        <f>IF(calc[[#This Row],[Method]]="FABLEBrief",INDEX(Method_FABLEBrief[],MATCH("Totalkcal",Method_FABLEBrief[Criteria],0),3),IF(calc[[#This Row],[Method]]="Test",INDEX(Method_Test[],MATCH("Totalkcal",Method_Test[Criteria],0),3),""))</f>
        <v>FAO</v>
      </c>
      <c r="E223">
        <f>IF(calc[[#This Row],[Method]]="FABLEBrief",INDEX(Method_FABLEBrief[],MATCH("Totalkcal",Method_FABLEBrief[Criteria],0),2),IF(calc[[#This Row],[Method]]="Test",INDEX(Method_Test[],MATCH("Totalkcal",Method_Test[Criteria],0),2),""))</f>
        <v>3000</v>
      </c>
      <c r="F223">
        <f>IF(calc[[#This Row],[C1Source]]="FAO",SUMIFS(DataFoodConso[Total Kcal],DataFoodConso[ISO3],calc[[#This Row],[ISO3]]),"")</f>
        <v>2760</v>
      </c>
      <c r="G223" t="str">
        <f>IF(calc[[#This Row],[C1Value]]&gt;0,IF(calc[[#This Row],[C1Value]]&lt;=calc[[#This Row],[C1Threshold]],"No","Yes"),"nd")</f>
        <v>No</v>
      </c>
      <c r="H223" t="str">
        <f>IF(calc[[#This Row],[Method]]="FABLEBrief",INDEX(Method_FABLEBrief[],MATCH("RedMeatkcal",Method_FABLEBrief[Criteria],0),3),IF(calc[[#This Row],[Method]]="Test",INDEX(Method_Test[],MATCH("RedMeatkcal",Method_Test[Criteria],0),3),""))</f>
        <v>FAO</v>
      </c>
      <c r="I223">
        <f>IF(calc[[#This Row],[Method]]="FABLEBrief",INDEX(Method_FABLEBrief[],MATCH("RedMeatkcal",Method_FABLEBrief[Criteria],0),2),IF(calc[[#This Row],[Method]]="Test",INDEX(Method_Test[],MATCH("RedMeatkcal",Method_Test[Criteria],0),2),""))</f>
        <v>60</v>
      </c>
      <c r="J223">
        <f>IF(calc[[#This Row],[C2Source]]="FAO",SUMIFS(DataFoodConso[Red Meat],DataFoodConso[ISO3],calc[[#This Row],[ISO3]]),"")</f>
        <v>87</v>
      </c>
      <c r="K223" t="str">
        <f>IF(AND(calc[[#This Row],[C2Value]]&gt;0,calc[[#This Row],[C2Value]]&lt;=calc[[#This Row],[C2Threshold]]),"No","Yes")</f>
        <v>Yes</v>
      </c>
      <c r="L223" t="str">
        <f>IF(calc[[#This Row],[Method]]="FABLEBrief",INDEX(Method_FABLEBrief[],MATCH("LandRemovalPotential",Method_FABLEBrief[Criteria],0),3),IF(calc[[#This Row],[Method]]="Test",INDEX(Method_Test[],MATCH("LandRemovalPotential",Method_Test[Criteria],0),3),""))</f>
        <v>RoeNoAgri</v>
      </c>
      <c r="M223" s="3">
        <f>IF(calc[[#This Row],[Method]]="FABLEBrief",INDEX(Method_FABLEBrief[],MATCH("LandRemovalPotential",Method_FABLEBrief[Criteria],0),2),IF(calc[[#This Row],[Method]]="Test",INDEX(Method_Test[],MATCH("LandRemovalPotential",Method_Test[Criteria],0),2),""))</f>
        <v>0.19550000000000001</v>
      </c>
      <c r="N223" s="3">
        <f>IF(AND(calc[[#This Row],[C3Source]]="RoeNoAgri",calc[[#This Row],[C4Source]]="FAO"),SUMIFS(DataShLandRemPot[FAOSh_noagri],DataShLandRemPot[ISO3],calc[[#This Row],[ISO3]]),IF(AND(calc[[#This Row],[C3Source]]="RoeAgri",calc[[#This Row],[C4Source]]="FAO"),SUMIFS(DataShLandRemPot[FAOSh_withagri],DataShLandRemPot[ISO3],calc[[#This Row],[ISO3]]),IF(AND(calc[[#This Row],[C3Source]]="RoeNoAgri",calc[[#This Row],[C4Source]]="GHGI"),SUMIFS(DataShLandRemPot[GHGISh_noagri],DataShLandRemPot[ISO3],calc[[#This Row],[ISO3]]),IF(AND(calc[[#This Row],[C3Source]]="RoeAgri",calc[[#This Row],[C4Source]]="GHGI"),SUMIFS(DataShLandRemPot[GHGISh_wagri],DataShLandRemPot[ISO3],calc[[#This Row],[ISO3]]),""))))</f>
        <v>1.2254808446324671E-2</v>
      </c>
      <c r="O223" t="str">
        <f>IF(calc[[#This Row],[C3Value]]&lt;&gt;0,IF(calc[[#This Row],[C3Value]]&gt;=calc[[#This Row],[C3Threshold]],"Yes","No"),"nd")</f>
        <v>No</v>
      </c>
      <c r="P223" t="str">
        <f>IF(calc[[#This Row],[Method]]="FABLEBrief",INDEX(Method_FABLEBrief[],MATCH("LULUCFnegative",Method_FABLEBrief[Criteria],0),3),IF(calc[[#This Row],[Method]]="Test",INDEX(Method_Test[],MATCH("LULUCFnegative",Method_Test[Criteria],0),3),""))</f>
        <v>FAO</v>
      </c>
      <c r="Q223" s="25">
        <f>IF(calc[[#This Row],[Method]]="FABLEBrief",INDEX(Method_FABLEBrief[],MATCH("LULUCFnegative",Method_FABLEBrief[Criteria],0),2),IF(calc[[#This Row],[Method]]="Test",INDEX(Method_Test[],MATCH("LULUCFnegative",Method_Test[Criteria],0),2),""))</f>
        <v>0</v>
      </c>
      <c r="R223" s="29">
        <f>IF(calc[[#This Row],[C4Source]]="FAO",SUMIFS(DataGHGFAO[LULUCF_MtCO2e],DataGHGFAO[ISO3],calc[[#This Row],[ISO3]]),IF(calc[[#This Row],[C4Source]]="GHGI",SUMIFS(DataGHGI[MtCO2e],DataGHGI[Sector],"Land-Use Change and Forestry",DataGHGI[ISO3],calc[[#This Row],[ISO3]]),""))</f>
        <v>4.2182000000000001E-3</v>
      </c>
      <c r="S223" t="str">
        <f>IF(calc[[#This Row],[C4Value]]&lt;&gt;0,IF(calc[[#This Row],[C4Value]]&lt;calc[[#This Row],[C4Threshold]],"Yes","No"),"nd")</f>
        <v>No</v>
      </c>
      <c r="T223" t="str">
        <f>IF(calc[[#This Row],[Method]]="FABLEBrief",INDEX(Method_FABLEBrief[],MATCH("AFOLU",Method_FABLEBrief[Criteria],0),3),IF(calc[[#This Row],[Method]]="Test",INDEX(Method_Test[],MATCH("AFOLU",Method_Test[Criteria],0),3),""))</f>
        <v>FAO</v>
      </c>
      <c r="U223" s="25">
        <f>IF(calc[[#This Row],[Method]]="FABLEBrief",INDEX(Method_FABLEBrief[],MATCH("AFOLU",Method_FABLEBrief[Criteria],0),2),IF(calc[[#This Row],[Method]]="Test",INDEX(Method_Test[],MATCH("AFOLU",Method_Test[Criteria],0),2),""))</f>
        <v>0</v>
      </c>
      <c r="V223" s="25">
        <f>IF(calc[[#This Row],[C5Source]]="FAO",SUMIFS(DataGHGFAO[AFOLU_MtCO2e],DataGHGFAO[ISO3],calc[[#This Row],[ISO3]]),IF(calc[[#This Row],[C5Source]]="GHGI",SUMIFS(DataGHGI[MtCO2e],DataGHGI[Sector],"Land-Use Change and Forestry",DataGHGI[ISO3],calc[[#This Row],[ISO3]])+SUMIFS(DataGHGI[MtCO2e],DataGHGI[Sector],"Agriculture",DataGHGI[ISO3],calc[[#This Row],[ISO3]]),""))</f>
        <v>6.0094639000000001</v>
      </c>
      <c r="W223" t="str">
        <f>IF(calc[[#This Row],[C5Value]]&lt;&gt;0,IF(calc[[#This Row],[C5Value]]&lt;calc[[#This Row],[C5Threshold]],"No","Yes"),"nd")</f>
        <v>Yes</v>
      </c>
      <c r="X223" s="60" t="str">
        <f>IF(AND(calc[[#This Row],[C1Outcome]]="NO",calc[[#This Row],[C2Outcome]]="NO"),IF(calc[[#This Row],[C3Outcome]]="YES","Profile5","Profile6"),IF(calc[[#This Row],[C3Outcome]]="No","Profile4",IF(calc[[#This Row],[C4Outcome]]="YES",IF(calc[[#This Row],[C5Outcome]]="YES","Profile1","Profile2"),"Profile3")))</f>
        <v>Profile4</v>
      </c>
      <c r="Y223" s="44" t="str">
        <f>IF(OR(calc[[#This Row],[C1Outcome]]="nd",calc[[#This Row],[C3Outcome]]="nd",calc[[#This Row],[C5Outcome]]="nd"),"",calc[[#This Row],[PROFILE_pre]])</f>
        <v>Profile4</v>
      </c>
      <c r="Z223" s="62">
        <f>SUMIFS(DataGHGFAO[LULUCF_MtCO2e],DataGHGFAO[ISO3],calc[[#This Row],[ISO3]])</f>
        <v>4.2182000000000001E-3</v>
      </c>
      <c r="AA223" s="62">
        <f>SUMIFS(DataGHGFAO[Crop_MtCO2e],DataGHGFAO[ISO3],calc[[#This Row],[ISO3]])</f>
        <v>0.88397660000000045</v>
      </c>
      <c r="AB223" s="62">
        <f>SUMIFS(DataGHGFAO[Livestock_MtCO2e],DataGHGFAO[ISO3],calc[[#This Row],[ISO3]])</f>
        <v>5.1212689999999998</v>
      </c>
      <c r="AC223" s="62">
        <f>SUMIFS(DataGHGFAO[AFOLU_MtCO2e],DataGHGFAO[ISO3],calc[[#This Row],[ISO3]])</f>
        <v>6.0094639000000001</v>
      </c>
    </row>
    <row r="224" spans="1:29">
      <c r="A224" t="s">
        <v>573</v>
      </c>
      <c r="B224" t="s">
        <v>574</v>
      </c>
      <c r="C224" t="str">
        <f>INDEX(SelectionMethod[],MATCH("x",SelectionMethod[Selection],0),2)</f>
        <v>FABLEBrief</v>
      </c>
      <c r="D224" t="str">
        <f>IF(calc[[#This Row],[Method]]="FABLEBrief",INDEX(Method_FABLEBrief[],MATCH("Totalkcal",Method_FABLEBrief[Criteria],0),3),IF(calc[[#This Row],[Method]]="Test",INDEX(Method_Test[],MATCH("Totalkcal",Method_Test[Criteria],0),3),""))</f>
        <v>FAO</v>
      </c>
      <c r="E224">
        <f>IF(calc[[#This Row],[Method]]="FABLEBrief",INDEX(Method_FABLEBrief[],MATCH("Totalkcal",Method_FABLEBrief[Criteria],0),2),IF(calc[[#This Row],[Method]]="Test",INDEX(Method_Test[],MATCH("Totalkcal",Method_Test[Criteria],0),2),""))</f>
        <v>3000</v>
      </c>
      <c r="F224">
        <f>IF(calc[[#This Row],[C1Source]]="FAO",SUMIFS(DataFoodConso[Total Kcal],DataFoodConso[ISO3],calc[[#This Row],[ISO3]]),"")</f>
        <v>2958</v>
      </c>
      <c r="G224" t="str">
        <f>IF(calc[[#This Row],[C1Value]]&gt;0,IF(calc[[#This Row],[C1Value]]&lt;=calc[[#This Row],[C1Threshold]],"No","Yes"),"nd")</f>
        <v>No</v>
      </c>
      <c r="H224" t="str">
        <f>IF(calc[[#This Row],[Method]]="FABLEBrief",INDEX(Method_FABLEBrief[],MATCH("RedMeatkcal",Method_FABLEBrief[Criteria],0),3),IF(calc[[#This Row],[Method]]="Test",INDEX(Method_Test[],MATCH("RedMeatkcal",Method_Test[Criteria],0),3),""))</f>
        <v>FAO</v>
      </c>
      <c r="I224">
        <f>IF(calc[[#This Row],[Method]]="FABLEBrief",INDEX(Method_FABLEBrief[],MATCH("RedMeatkcal",Method_FABLEBrief[Criteria],0),2),IF(calc[[#This Row],[Method]]="Test",INDEX(Method_Test[],MATCH("RedMeatkcal",Method_Test[Criteria],0),2),""))</f>
        <v>60</v>
      </c>
      <c r="J224">
        <f>IF(calc[[#This Row],[C2Source]]="FAO",SUMIFS(DataFoodConso[Red Meat],DataFoodConso[ISO3],calc[[#This Row],[ISO3]]),"")</f>
        <v>301</v>
      </c>
      <c r="K224" t="str">
        <f>IF(AND(calc[[#This Row],[C2Value]]&gt;0,calc[[#This Row],[C2Value]]&lt;=calc[[#This Row],[C2Threshold]]),"No","Yes")</f>
        <v>Yes</v>
      </c>
      <c r="L224" t="str">
        <f>IF(calc[[#This Row],[Method]]="FABLEBrief",INDEX(Method_FABLEBrief[],MATCH("LandRemovalPotential",Method_FABLEBrief[Criteria],0),3),IF(calc[[#This Row],[Method]]="Test",INDEX(Method_Test[],MATCH("LandRemovalPotential",Method_Test[Criteria],0),3),""))</f>
        <v>RoeNoAgri</v>
      </c>
      <c r="M224" s="3">
        <f>IF(calc[[#This Row],[Method]]="FABLEBrief",INDEX(Method_FABLEBrief[],MATCH("LandRemovalPotential",Method_FABLEBrief[Criteria],0),2),IF(calc[[#This Row],[Method]]="Test",INDEX(Method_Test[],MATCH("LandRemovalPotential",Method_Test[Criteria],0),2),""))</f>
        <v>0.19550000000000001</v>
      </c>
      <c r="N224" s="3">
        <f>IF(AND(calc[[#This Row],[C3Source]]="RoeNoAgri",calc[[#This Row],[C4Source]]="FAO"),SUMIFS(DataShLandRemPot[FAOSh_noagri],DataShLandRemPot[ISO3],calc[[#This Row],[ISO3]]),IF(AND(calc[[#This Row],[C3Source]]="RoeAgri",calc[[#This Row],[C4Source]]="FAO"),SUMIFS(DataShLandRemPot[FAOSh_withagri],DataShLandRemPot[ISO3],calc[[#This Row],[ISO3]]),IF(AND(calc[[#This Row],[C3Source]]="RoeNoAgri",calc[[#This Row],[C4Source]]="GHGI"),SUMIFS(DataShLandRemPot[GHGISh_noagri],DataShLandRemPot[ISO3],calc[[#This Row],[ISO3]]),IF(AND(calc[[#This Row],[C3Source]]="RoeAgri",calc[[#This Row],[C4Source]]="GHGI"),SUMIFS(DataShLandRemPot[GHGISh_wagri],DataShLandRemPot[ISO3],calc[[#This Row],[ISO3]]),""))))</f>
        <v>0</v>
      </c>
      <c r="O224" t="str">
        <f>IF(calc[[#This Row],[C3Value]]&lt;&gt;0,IF(calc[[#This Row],[C3Value]]&gt;=calc[[#This Row],[C3Threshold]],"Yes","No"),"nd")</f>
        <v>nd</v>
      </c>
      <c r="P224" t="str">
        <f>IF(calc[[#This Row],[Method]]="FABLEBrief",INDEX(Method_FABLEBrief[],MATCH("LULUCFnegative",Method_FABLEBrief[Criteria],0),3),IF(calc[[#This Row],[Method]]="Test",INDEX(Method_Test[],MATCH("LULUCFnegative",Method_Test[Criteria],0),3),""))</f>
        <v>FAO</v>
      </c>
      <c r="Q224" s="25">
        <f>IF(calc[[#This Row],[Method]]="FABLEBrief",INDEX(Method_FABLEBrief[],MATCH("LULUCFnegative",Method_FABLEBrief[Criteria],0),2),IF(calc[[#This Row],[Method]]="Test",INDEX(Method_Test[],MATCH("LULUCFnegative",Method_Test[Criteria],0),2),""))</f>
        <v>0</v>
      </c>
      <c r="R224" s="29">
        <f>IF(calc[[#This Row],[C4Source]]="FAO",SUMIFS(DataGHGFAO[LULUCF_MtCO2e],DataGHGFAO[ISO3],calc[[#This Row],[ISO3]]),IF(calc[[#This Row],[C4Source]]="GHGI",SUMIFS(DataGHGI[MtCO2e],DataGHGI[Sector],"Land-Use Change and Forestry",DataGHGI[ISO3],calc[[#This Row],[ISO3]]),""))</f>
        <v>0</v>
      </c>
      <c r="S224" t="str">
        <f>IF(calc[[#This Row],[C4Value]]&lt;&gt;0,IF(calc[[#This Row],[C4Value]]&lt;calc[[#This Row],[C4Threshold]],"Yes","No"),"nd")</f>
        <v>nd</v>
      </c>
      <c r="T224" t="str">
        <f>IF(calc[[#This Row],[Method]]="FABLEBrief",INDEX(Method_FABLEBrief[],MATCH("AFOLU",Method_FABLEBrief[Criteria],0),3),IF(calc[[#This Row],[Method]]="Test",INDEX(Method_Test[],MATCH("AFOLU",Method_Test[Criteria],0),3),""))</f>
        <v>FAO</v>
      </c>
      <c r="U224" s="25">
        <f>IF(calc[[#This Row],[Method]]="FABLEBrief",INDEX(Method_FABLEBrief[],MATCH("AFOLU",Method_FABLEBrief[Criteria],0),2),IF(calc[[#This Row],[Method]]="Test",INDEX(Method_Test[],MATCH("AFOLU",Method_Test[Criteria],0),2),""))</f>
        <v>0</v>
      </c>
      <c r="V224" s="25">
        <f>IF(calc[[#This Row],[C5Source]]="FAO",SUMIFS(DataGHGFAO[AFOLU_MtCO2e],DataGHGFAO[ISO3],calc[[#This Row],[ISO3]]),IF(calc[[#This Row],[C5Source]]="GHGI",SUMIFS(DataGHGI[MtCO2e],DataGHGI[Sector],"Land-Use Change and Forestry",DataGHGI[ISO3],calc[[#This Row],[ISO3]])+SUMIFS(DataGHGI[MtCO2e],DataGHGI[Sector],"Agriculture",DataGHGI[ISO3],calc[[#This Row],[ISO3]]),""))</f>
        <v>0</v>
      </c>
      <c r="W224" t="str">
        <f>IF(calc[[#This Row],[C5Value]]&lt;&gt;0,IF(calc[[#This Row],[C5Value]]&lt;calc[[#This Row],[C5Threshold]],"No","Yes"),"nd")</f>
        <v>nd</v>
      </c>
      <c r="X224" s="60" t="str">
        <f>IF(AND(calc[[#This Row],[C1Outcome]]="NO",calc[[#This Row],[C2Outcome]]="NO"),IF(calc[[#This Row],[C3Outcome]]="YES","Profile5","Profile6"),IF(calc[[#This Row],[C3Outcome]]="No","Profile4",IF(calc[[#This Row],[C4Outcome]]="YES",IF(calc[[#This Row],[C5Outcome]]="YES","Profile1","Profile2"),"Profile3")))</f>
        <v>Profile3</v>
      </c>
      <c r="Y224" s="44" t="str">
        <f>IF(OR(calc[[#This Row],[C1Outcome]]="nd",calc[[#This Row],[C3Outcome]]="nd",calc[[#This Row],[C5Outcome]]="nd"),"",calc[[#This Row],[PROFILE_pre]])</f>
        <v/>
      </c>
      <c r="Z224" s="62">
        <f>SUMIFS(DataGHGFAO[LULUCF_MtCO2e],DataGHGFAO[ISO3],calc[[#This Row],[ISO3]])</f>
        <v>0</v>
      </c>
      <c r="AA224" s="62">
        <f>SUMIFS(DataGHGFAO[Crop_MtCO2e],DataGHGFAO[ISO3],calc[[#This Row],[ISO3]])</f>
        <v>0</v>
      </c>
      <c r="AB224" s="62">
        <f>SUMIFS(DataGHGFAO[Livestock_MtCO2e],DataGHGFAO[ISO3],calc[[#This Row],[ISO3]])</f>
        <v>0</v>
      </c>
      <c r="AC224" s="62">
        <f>SUMIFS(DataGHGFAO[AFOLU_MtCO2e],DataGHGFAO[ISO3],calc[[#This Row],[ISO3]])</f>
        <v>0</v>
      </c>
    </row>
    <row r="225" spans="1:29">
      <c r="A225" t="s">
        <v>476</v>
      </c>
      <c r="B225" t="s">
        <v>477</v>
      </c>
      <c r="C225" t="str">
        <f>INDEX(SelectionMethod[],MATCH("x",SelectionMethod[Selection],0),2)</f>
        <v>FABLEBrief</v>
      </c>
      <c r="D225" t="str">
        <f>IF(calc[[#This Row],[Method]]="FABLEBrief",INDEX(Method_FABLEBrief[],MATCH("Totalkcal",Method_FABLEBrief[Criteria],0),3),IF(calc[[#This Row],[Method]]="Test",INDEX(Method_Test[],MATCH("Totalkcal",Method_Test[Criteria],0),3),""))</f>
        <v>FAO</v>
      </c>
      <c r="E225">
        <f>IF(calc[[#This Row],[Method]]="FABLEBrief",INDEX(Method_FABLEBrief[],MATCH("Totalkcal",Method_FABLEBrief[Criteria],0),2),IF(calc[[#This Row],[Method]]="Test",INDEX(Method_Test[],MATCH("Totalkcal",Method_Test[Criteria],0),2),""))</f>
        <v>3000</v>
      </c>
      <c r="F225">
        <f>IF(calc[[#This Row],[C1Source]]="FAO",SUMIFS(DataFoodConso[Total Kcal],DataFoodConso[ISO3],calc[[#This Row],[ISO3]]),"")</f>
        <v>2484</v>
      </c>
      <c r="G225" t="str">
        <f>IF(calc[[#This Row],[C1Value]]&gt;0,IF(calc[[#This Row],[C1Value]]&lt;=calc[[#This Row],[C1Threshold]],"No","Yes"),"nd")</f>
        <v>No</v>
      </c>
      <c r="H225" t="str">
        <f>IF(calc[[#This Row],[Method]]="FABLEBrief",INDEX(Method_FABLEBrief[],MATCH("RedMeatkcal",Method_FABLEBrief[Criteria],0),3),IF(calc[[#This Row],[Method]]="Test",INDEX(Method_Test[],MATCH("RedMeatkcal",Method_Test[Criteria],0),3),""))</f>
        <v>FAO</v>
      </c>
      <c r="I225">
        <f>IF(calc[[#This Row],[Method]]="FABLEBrief",INDEX(Method_FABLEBrief[],MATCH("RedMeatkcal",Method_FABLEBrief[Criteria],0),2),IF(calc[[#This Row],[Method]]="Test",INDEX(Method_Test[],MATCH("RedMeatkcal",Method_Test[Criteria],0),2),""))</f>
        <v>60</v>
      </c>
      <c r="J225">
        <f>IF(calc[[#This Row],[C2Source]]="FAO",SUMIFS(DataFoodConso[Red Meat],DataFoodConso[ISO3],calc[[#This Row],[ISO3]]),"")</f>
        <v>159</v>
      </c>
      <c r="K225" t="str">
        <f>IF(AND(calc[[#This Row],[C2Value]]&gt;0,calc[[#This Row],[C2Value]]&lt;=calc[[#This Row],[C2Threshold]]),"No","Yes")</f>
        <v>Yes</v>
      </c>
      <c r="L225" t="str">
        <f>IF(calc[[#This Row],[Method]]="FABLEBrief",INDEX(Method_FABLEBrief[],MATCH("LandRemovalPotential",Method_FABLEBrief[Criteria],0),3),IF(calc[[#This Row],[Method]]="Test",INDEX(Method_Test[],MATCH("LandRemovalPotential",Method_Test[Criteria],0),3),""))</f>
        <v>RoeNoAgri</v>
      </c>
      <c r="M225" s="3">
        <f>IF(calc[[#This Row],[Method]]="FABLEBrief",INDEX(Method_FABLEBrief[],MATCH("LandRemovalPotential",Method_FABLEBrief[Criteria],0),2),IF(calc[[#This Row],[Method]]="Test",INDEX(Method_Test[],MATCH("LandRemovalPotential",Method_Test[Criteria],0),2),""))</f>
        <v>0.19550000000000001</v>
      </c>
      <c r="N225" s="3">
        <f>IF(AND(calc[[#This Row],[C3Source]]="RoeNoAgri",calc[[#This Row],[C4Source]]="FAO"),SUMIFS(DataShLandRemPot[FAOSh_noagri],DataShLandRemPot[ISO3],calc[[#This Row],[ISO3]]),IF(AND(calc[[#This Row],[C3Source]]="RoeAgri",calc[[#This Row],[C4Source]]="FAO"),SUMIFS(DataShLandRemPot[FAOSh_withagri],DataShLandRemPot[ISO3],calc[[#This Row],[ISO3]]),IF(AND(calc[[#This Row],[C3Source]]="RoeNoAgri",calc[[#This Row],[C4Source]]="GHGI"),SUMIFS(DataShLandRemPot[GHGISh_noagri],DataShLandRemPot[ISO3],calc[[#This Row],[ISO3]]),IF(AND(calc[[#This Row],[C3Source]]="RoeAgri",calc[[#This Row],[C4Source]]="GHGI"),SUMIFS(DataShLandRemPot[GHGISh_wagri],DataShLandRemPot[ISO3],calc[[#This Row],[ISO3]]),""))))</f>
        <v>7.5699298194043347E-3</v>
      </c>
      <c r="O225" t="str">
        <f>IF(calc[[#This Row],[C3Value]]&lt;&gt;0,IF(calc[[#This Row],[C3Value]]&gt;=calc[[#This Row],[C3Threshold]],"Yes","No"),"nd")</f>
        <v>No</v>
      </c>
      <c r="P225" t="str">
        <f>IF(calc[[#This Row],[Method]]="FABLEBrief",INDEX(Method_FABLEBrief[],MATCH("LULUCFnegative",Method_FABLEBrief[Criteria],0),3),IF(calc[[#This Row],[Method]]="Test",INDEX(Method_Test[],MATCH("LULUCFnegative",Method_Test[Criteria],0),3),""))</f>
        <v>FAO</v>
      </c>
      <c r="Q225" s="25">
        <f>IF(calc[[#This Row],[Method]]="FABLEBrief",INDEX(Method_FABLEBrief[],MATCH("LULUCFnegative",Method_FABLEBrief[Criteria],0),2),IF(calc[[#This Row],[Method]]="Test",INDEX(Method_Test[],MATCH("LULUCFnegative",Method_Test[Criteria],0),2),""))</f>
        <v>0</v>
      </c>
      <c r="R225" s="29">
        <f>IF(calc[[#This Row],[C4Source]]="FAO",SUMIFS(DataGHGFAO[LULUCF_MtCO2e],DataGHGFAO[ISO3],calc[[#This Row],[ISO3]]),IF(calc[[#This Row],[C4Source]]="GHGI",SUMIFS(DataGHGI[MtCO2e],DataGHGI[Sector],"Land-Use Change and Forestry",DataGHGI[ISO3],calc[[#This Row],[ISO3]]),""))</f>
        <v>-0.12865479999999999</v>
      </c>
      <c r="S225" t="str">
        <f>IF(calc[[#This Row],[C4Value]]&lt;&gt;0,IF(calc[[#This Row],[C4Value]]&lt;calc[[#This Row],[C4Threshold]],"Yes","No"),"nd")</f>
        <v>Yes</v>
      </c>
      <c r="T225" t="str">
        <f>IF(calc[[#This Row],[Method]]="FABLEBrief",INDEX(Method_FABLEBrief[],MATCH("AFOLU",Method_FABLEBrief[Criteria],0),3),IF(calc[[#This Row],[Method]]="Test",INDEX(Method_Test[],MATCH("AFOLU",Method_Test[Criteria],0),3),""))</f>
        <v>FAO</v>
      </c>
      <c r="U225" s="25">
        <f>IF(calc[[#This Row],[Method]]="FABLEBrief",INDEX(Method_FABLEBrief[],MATCH("AFOLU",Method_FABLEBrief[Criteria],0),2),IF(calc[[#This Row],[Method]]="Test",INDEX(Method_Test[],MATCH("AFOLU",Method_Test[Criteria],0),2),""))</f>
        <v>0</v>
      </c>
      <c r="V225" s="25">
        <f>IF(calc[[#This Row],[C5Source]]="FAO",SUMIFS(DataGHGFAO[AFOLU_MtCO2e],DataGHGFAO[ISO3],calc[[#This Row],[ISO3]]),IF(calc[[#This Row],[C5Source]]="GHGI",SUMIFS(DataGHGI[MtCO2e],DataGHGI[Sector],"Land-Use Change and Forestry",DataGHGI[ISO3],calc[[#This Row],[ISO3]])+SUMIFS(DataGHGI[MtCO2e],DataGHGI[Sector],"Agriculture",DataGHGI[ISO3],calc[[#This Row],[ISO3]]),""))</f>
        <v>6.7357002000000001</v>
      </c>
      <c r="W225" t="str">
        <f>IF(calc[[#This Row],[C5Value]]&lt;&gt;0,IF(calc[[#This Row],[C5Value]]&lt;calc[[#This Row],[C5Threshold]],"No","Yes"),"nd")</f>
        <v>Yes</v>
      </c>
      <c r="X225" s="60" t="str">
        <f>IF(AND(calc[[#This Row],[C1Outcome]]="NO",calc[[#This Row],[C2Outcome]]="NO"),IF(calc[[#This Row],[C3Outcome]]="YES","Profile5","Profile6"),IF(calc[[#This Row],[C3Outcome]]="No","Profile4",IF(calc[[#This Row],[C4Outcome]]="YES",IF(calc[[#This Row],[C5Outcome]]="YES","Profile1","Profile2"),"Profile3")))</f>
        <v>Profile4</v>
      </c>
      <c r="Y225" s="44" t="str">
        <f>IF(OR(calc[[#This Row],[C1Outcome]]="nd",calc[[#This Row],[C3Outcome]]="nd",calc[[#This Row],[C5Outcome]]="nd"),"",calc[[#This Row],[PROFILE_pre]])</f>
        <v>Profile4</v>
      </c>
      <c r="Z225" s="62">
        <f>SUMIFS(DataGHGFAO[LULUCF_MtCO2e],DataGHGFAO[ISO3],calc[[#This Row],[ISO3]])</f>
        <v>-0.12865479999999999</v>
      </c>
      <c r="AA225" s="62">
        <f>SUMIFS(DataGHGFAO[Crop_MtCO2e],DataGHGFAO[ISO3],calc[[#This Row],[ISO3]])</f>
        <v>0.22454709999999967</v>
      </c>
      <c r="AB225" s="62">
        <f>SUMIFS(DataGHGFAO[Livestock_MtCO2e],DataGHGFAO[ISO3],calc[[#This Row],[ISO3]])</f>
        <v>6.6398080000000004</v>
      </c>
      <c r="AC225" s="62">
        <f>SUMIFS(DataGHGFAO[AFOLU_MtCO2e],DataGHGFAO[ISO3],calc[[#This Row],[ISO3]])</f>
        <v>6.7357002000000001</v>
      </c>
    </row>
    <row r="226" spans="1:29">
      <c r="A226" t="s">
        <v>297</v>
      </c>
      <c r="B226" t="s">
        <v>298</v>
      </c>
      <c r="C226" t="str">
        <f>INDEX(SelectionMethod[],MATCH("x",SelectionMethod[Selection],0),2)</f>
        <v>FABLEBrief</v>
      </c>
      <c r="D226" t="str">
        <f>IF(calc[[#This Row],[Method]]="FABLEBrief",INDEX(Method_FABLEBrief[],MATCH("Totalkcal",Method_FABLEBrief[Criteria],0),3),IF(calc[[#This Row],[Method]]="Test",INDEX(Method_Test[],MATCH("Totalkcal",Method_Test[Criteria],0),3),""))</f>
        <v>FAO</v>
      </c>
      <c r="E226">
        <f>IF(calc[[#This Row],[Method]]="FABLEBrief",INDEX(Method_FABLEBrief[],MATCH("Totalkcal",Method_FABLEBrief[Criteria],0),2),IF(calc[[#This Row],[Method]]="Test",INDEX(Method_Test[],MATCH("Totalkcal",Method_Test[Criteria],0),2),""))</f>
        <v>3000</v>
      </c>
      <c r="F226">
        <f>IF(calc[[#This Row],[C1Source]]="FAO",SUMIFS(DataFoodConso[Total Kcal],DataFoodConso[ISO3],calc[[#This Row],[ISO3]]),"")</f>
        <v>2374</v>
      </c>
      <c r="G226" t="str">
        <f>IF(calc[[#This Row],[C1Value]]&gt;0,IF(calc[[#This Row],[C1Value]]&lt;=calc[[#This Row],[C1Threshold]],"No","Yes"),"nd")</f>
        <v>No</v>
      </c>
      <c r="H226" t="str">
        <f>IF(calc[[#This Row],[Method]]="FABLEBrief",INDEX(Method_FABLEBrief[],MATCH("RedMeatkcal",Method_FABLEBrief[Criteria],0),3),IF(calc[[#This Row],[Method]]="Test",INDEX(Method_Test[],MATCH("RedMeatkcal",Method_Test[Criteria],0),3),""))</f>
        <v>FAO</v>
      </c>
      <c r="I226">
        <f>IF(calc[[#This Row],[Method]]="FABLEBrief",INDEX(Method_FABLEBrief[],MATCH("RedMeatkcal",Method_FABLEBrief[Criteria],0),2),IF(calc[[#This Row],[Method]]="Test",INDEX(Method_Test[],MATCH("RedMeatkcal",Method_Test[Criteria],0),2),""))</f>
        <v>60</v>
      </c>
      <c r="J226">
        <f>IF(calc[[#This Row],[C2Source]]="FAO",SUMIFS(DataFoodConso[Red Meat],DataFoodConso[ISO3],calc[[#This Row],[ISO3]]),"")</f>
        <v>48</v>
      </c>
      <c r="K226" t="str">
        <f>IF(AND(calc[[#This Row],[C2Value]]&gt;0,calc[[#This Row],[C2Value]]&lt;=calc[[#This Row],[C2Threshold]]),"No","Yes")</f>
        <v>No</v>
      </c>
      <c r="L226" t="str">
        <f>IF(calc[[#This Row],[Method]]="FABLEBrief",INDEX(Method_FABLEBrief[],MATCH("LandRemovalPotential",Method_FABLEBrief[Criteria],0),3),IF(calc[[#This Row],[Method]]="Test",INDEX(Method_Test[],MATCH("LandRemovalPotential",Method_Test[Criteria],0),3),""))</f>
        <v>RoeNoAgri</v>
      </c>
      <c r="M226" s="3">
        <f>IF(calc[[#This Row],[Method]]="FABLEBrief",INDEX(Method_FABLEBrief[],MATCH("LandRemovalPotential",Method_FABLEBrief[Criteria],0),2),IF(calc[[#This Row],[Method]]="Test",INDEX(Method_Test[],MATCH("LandRemovalPotential",Method_Test[Criteria],0),2),""))</f>
        <v>0.19550000000000001</v>
      </c>
      <c r="N226" s="3">
        <f>IF(AND(calc[[#This Row],[C3Source]]="RoeNoAgri",calc[[#This Row],[C4Source]]="FAO"),SUMIFS(DataShLandRemPot[FAOSh_noagri],DataShLandRemPot[ISO3],calc[[#This Row],[ISO3]]),IF(AND(calc[[#This Row],[C3Source]]="RoeAgri",calc[[#This Row],[C4Source]]="FAO"),SUMIFS(DataShLandRemPot[FAOSh_withagri],DataShLandRemPot[ISO3],calc[[#This Row],[ISO3]]),IF(AND(calc[[#This Row],[C3Source]]="RoeNoAgri",calc[[#This Row],[C4Source]]="GHGI"),SUMIFS(DataShLandRemPot[GHGISh_noagri],DataShLandRemPot[ISO3],calc[[#This Row],[ISO3]]),IF(AND(calc[[#This Row],[C3Source]]="RoeAgri",calc[[#This Row],[C4Source]]="GHGI"),SUMIFS(DataShLandRemPot[GHGISh_wagri],DataShLandRemPot[ISO3],calc[[#This Row],[ISO3]]),""))))</f>
        <v>1.964716222139206</v>
      </c>
      <c r="O226" t="str">
        <f>IF(calc[[#This Row],[C3Value]]&lt;&gt;0,IF(calc[[#This Row],[C3Value]]&gt;=calc[[#This Row],[C3Threshold]],"Yes","No"),"nd")</f>
        <v>Yes</v>
      </c>
      <c r="P226" t="str">
        <f>IF(calc[[#This Row],[Method]]="FABLEBrief",INDEX(Method_FABLEBrief[],MATCH("LULUCFnegative",Method_FABLEBrief[Criteria],0),3),IF(calc[[#This Row],[Method]]="Test",INDEX(Method_Test[],MATCH("LULUCFnegative",Method_Test[Criteria],0),3),""))</f>
        <v>FAO</v>
      </c>
      <c r="Q226" s="25">
        <f>IF(calc[[#This Row],[Method]]="FABLEBrief",INDEX(Method_FABLEBrief[],MATCH("LULUCFnegative",Method_FABLEBrief[Criteria],0),2),IF(calc[[#This Row],[Method]]="Test",INDEX(Method_Test[],MATCH("LULUCFnegative",Method_Test[Criteria],0),2),""))</f>
        <v>0</v>
      </c>
      <c r="R226" s="29">
        <f>IF(calc[[#This Row],[C4Source]]="FAO",SUMIFS(DataGHGFAO[LULUCF_MtCO2e],DataGHGFAO[ISO3],calc[[#This Row],[ISO3]]),IF(calc[[#This Row],[C4Source]]="GHGI",SUMIFS(DataGHGI[MtCO2e],DataGHGI[Sector],"Land-Use Change and Forestry",DataGHGI[ISO3],calc[[#This Row],[ISO3]]),""))</f>
        <v>70.885613200000009</v>
      </c>
      <c r="S226" t="str">
        <f>IF(calc[[#This Row],[C4Value]]&lt;&gt;0,IF(calc[[#This Row],[C4Value]]&lt;calc[[#This Row],[C4Threshold]],"Yes","No"),"nd")</f>
        <v>No</v>
      </c>
      <c r="T226" t="str">
        <f>IF(calc[[#This Row],[Method]]="FABLEBrief",INDEX(Method_FABLEBrief[],MATCH("AFOLU",Method_FABLEBrief[Criteria],0),3),IF(calc[[#This Row],[Method]]="Test",INDEX(Method_Test[],MATCH("AFOLU",Method_Test[Criteria],0),3),""))</f>
        <v>FAO</v>
      </c>
      <c r="U226" s="25">
        <f>IF(calc[[#This Row],[Method]]="FABLEBrief",INDEX(Method_FABLEBrief[],MATCH("AFOLU",Method_FABLEBrief[Criteria],0),2),IF(calc[[#This Row],[Method]]="Test",INDEX(Method_Test[],MATCH("AFOLU",Method_Test[Criteria],0),2),""))</f>
        <v>0</v>
      </c>
      <c r="V226" s="25">
        <f>IF(calc[[#This Row],[C5Source]]="FAO",SUMIFS(DataGHGFAO[AFOLU_MtCO2e],DataGHGFAO[ISO3],calc[[#This Row],[ISO3]]),IF(calc[[#This Row],[C5Source]]="GHGI",SUMIFS(DataGHGI[MtCO2e],DataGHGI[Sector],"Land-Use Change and Forestry",DataGHGI[ISO3],calc[[#This Row],[ISO3]])+SUMIFS(DataGHGI[MtCO2e],DataGHGI[Sector],"Agriculture",DataGHGI[ISO3],calc[[#This Row],[ISO3]]),""))</f>
        <v>131.51431289999999</v>
      </c>
      <c r="W226" t="str">
        <f>IF(calc[[#This Row],[C5Value]]&lt;&gt;0,IF(calc[[#This Row],[C5Value]]&lt;calc[[#This Row],[C5Threshold]],"No","Yes"),"nd")</f>
        <v>Yes</v>
      </c>
      <c r="X226" s="60" t="str">
        <f>IF(AND(calc[[#This Row],[C1Outcome]]="NO",calc[[#This Row],[C2Outcome]]="NO"),IF(calc[[#This Row],[C3Outcome]]="YES","Profile5","Profile6"),IF(calc[[#This Row],[C3Outcome]]="No","Profile4",IF(calc[[#This Row],[C4Outcome]]="YES",IF(calc[[#This Row],[C5Outcome]]="YES","Profile1","Profile2"),"Profile3")))</f>
        <v>Profile5</v>
      </c>
      <c r="Y226" s="44" t="str">
        <f>IF(OR(calc[[#This Row],[C1Outcome]]="nd",calc[[#This Row],[C3Outcome]]="nd",calc[[#This Row],[C5Outcome]]="nd"),"",calc[[#This Row],[PROFILE_pre]])</f>
        <v>Profile5</v>
      </c>
      <c r="Z226" s="62">
        <f>SUMIFS(DataGHGFAO[LULUCF_MtCO2e],DataGHGFAO[ISO3],calc[[#This Row],[ISO3]])</f>
        <v>70.885613200000009</v>
      </c>
      <c r="AA226" s="62">
        <f>SUMIFS(DataGHGFAO[Crop_MtCO2e],DataGHGFAO[ISO3],calc[[#This Row],[ISO3]])</f>
        <v>13.924572099999999</v>
      </c>
      <c r="AB226" s="62">
        <f>SUMIFS(DataGHGFAO[Livestock_MtCO2e],DataGHGFAO[ISO3],calc[[#This Row],[ISO3]])</f>
        <v>46.7041276</v>
      </c>
      <c r="AC226" s="62">
        <f>SUMIFS(DataGHGFAO[AFOLU_MtCO2e],DataGHGFAO[ISO3],calc[[#This Row],[ISO3]])</f>
        <v>131.51431289999999</v>
      </c>
    </row>
    <row r="227" spans="1:29">
      <c r="A227" t="s">
        <v>197</v>
      </c>
      <c r="B227" t="s">
        <v>198</v>
      </c>
      <c r="C227" t="str">
        <f>INDEX(SelectionMethod[],MATCH("x",SelectionMethod[Selection],0),2)</f>
        <v>FABLEBrief</v>
      </c>
      <c r="D227" t="str">
        <f>IF(calc[[#This Row],[Method]]="FABLEBrief",INDEX(Method_FABLEBrief[],MATCH("Totalkcal",Method_FABLEBrief[Criteria],0),3),IF(calc[[#This Row],[Method]]="Test",INDEX(Method_Test[],MATCH("Totalkcal",Method_Test[Criteria],0),3),""))</f>
        <v>FAO</v>
      </c>
      <c r="E227">
        <f>IF(calc[[#This Row],[Method]]="FABLEBrief",INDEX(Method_FABLEBrief[],MATCH("Totalkcal",Method_FABLEBrief[Criteria],0),2),IF(calc[[#This Row],[Method]]="Test",INDEX(Method_Test[],MATCH("Totalkcal",Method_Test[Criteria],0),2),""))</f>
        <v>3000</v>
      </c>
      <c r="F227">
        <f>IF(calc[[#This Row],[C1Source]]="FAO",SUMIFS(DataFoodConso[Total Kcal],DataFoodConso[ISO3],calc[[#This Row],[ISO3]]),"")</f>
        <v>2808</v>
      </c>
      <c r="G227" t="str">
        <f>IF(calc[[#This Row],[C1Value]]&gt;0,IF(calc[[#This Row],[C1Value]]&lt;=calc[[#This Row],[C1Threshold]],"No","Yes"),"nd")</f>
        <v>No</v>
      </c>
      <c r="H227" t="str">
        <f>IF(calc[[#This Row],[Method]]="FABLEBrief",INDEX(Method_FABLEBrief[],MATCH("RedMeatkcal",Method_FABLEBrief[Criteria],0),3),IF(calc[[#This Row],[Method]]="Test",INDEX(Method_Test[],MATCH("RedMeatkcal",Method_Test[Criteria],0),3),""))</f>
        <v>FAO</v>
      </c>
      <c r="I227">
        <f>IF(calc[[#This Row],[Method]]="FABLEBrief",INDEX(Method_FABLEBrief[],MATCH("RedMeatkcal",Method_FABLEBrief[Criteria],0),2),IF(calc[[#This Row],[Method]]="Test",INDEX(Method_Test[],MATCH("RedMeatkcal",Method_Test[Criteria],0),2),""))</f>
        <v>60</v>
      </c>
      <c r="J227">
        <f>IF(calc[[#This Row],[C2Source]]="FAO",SUMIFS(DataFoodConso[Red Meat],DataFoodConso[ISO3],calc[[#This Row],[ISO3]]),"")</f>
        <v>138</v>
      </c>
      <c r="K227" t="str">
        <f>IF(AND(calc[[#This Row],[C2Value]]&gt;0,calc[[#This Row],[C2Value]]&lt;=calc[[#This Row],[C2Threshold]]),"No","Yes")</f>
        <v>Yes</v>
      </c>
      <c r="L227" t="str">
        <f>IF(calc[[#This Row],[Method]]="FABLEBrief",INDEX(Method_FABLEBrief[],MATCH("LandRemovalPotential",Method_FABLEBrief[Criteria],0),3),IF(calc[[#This Row],[Method]]="Test",INDEX(Method_Test[],MATCH("LandRemovalPotential",Method_Test[Criteria],0),3),""))</f>
        <v>RoeNoAgri</v>
      </c>
      <c r="M227" s="3">
        <f>IF(calc[[#This Row],[Method]]="FABLEBrief",INDEX(Method_FABLEBrief[],MATCH("LandRemovalPotential",Method_FABLEBrief[Criteria],0),2),IF(calc[[#This Row],[Method]]="Test",INDEX(Method_Test[],MATCH("LandRemovalPotential",Method_Test[Criteria],0),2),""))</f>
        <v>0.19550000000000001</v>
      </c>
      <c r="N227" s="3">
        <f>IF(AND(calc[[#This Row],[C3Source]]="RoeNoAgri",calc[[#This Row],[C4Source]]="FAO"),SUMIFS(DataShLandRemPot[FAOSh_noagri],DataShLandRemPot[ISO3],calc[[#This Row],[ISO3]]),IF(AND(calc[[#This Row],[C3Source]]="RoeAgri",calc[[#This Row],[C4Source]]="FAO"),SUMIFS(DataShLandRemPot[FAOSh_withagri],DataShLandRemPot[ISO3],calc[[#This Row],[ISO3]]),IF(AND(calc[[#This Row],[C3Source]]="RoeNoAgri",calc[[#This Row],[C4Source]]="GHGI"),SUMIFS(DataShLandRemPot[GHGISh_noagri],DataShLandRemPot[ISO3],calc[[#This Row],[ISO3]]),IF(AND(calc[[#This Row],[C3Source]]="RoeAgri",calc[[#This Row],[C4Source]]="GHGI"),SUMIFS(DataShLandRemPot[GHGISh_wagri],DataShLandRemPot[ISO3],calc[[#This Row],[ISO3]]),""))))</f>
        <v>0.31302515229770583</v>
      </c>
      <c r="O227" t="str">
        <f>IF(calc[[#This Row],[C3Value]]&lt;&gt;0,IF(calc[[#This Row],[C3Value]]&gt;=calc[[#This Row],[C3Threshold]],"Yes","No"),"nd")</f>
        <v>Yes</v>
      </c>
      <c r="P227" t="str">
        <f>IF(calc[[#This Row],[Method]]="FABLEBrief",INDEX(Method_FABLEBrief[],MATCH("LULUCFnegative",Method_FABLEBrief[Criteria],0),3),IF(calc[[#This Row],[Method]]="Test",INDEX(Method_Test[],MATCH("LULUCFnegative",Method_Test[Criteria],0),3),""))</f>
        <v>FAO</v>
      </c>
      <c r="Q227" s="25">
        <f>IF(calc[[#This Row],[Method]]="FABLEBrief",INDEX(Method_FABLEBrief[],MATCH("LULUCFnegative",Method_FABLEBrief[Criteria],0),2),IF(calc[[#This Row],[Method]]="Test",INDEX(Method_Test[],MATCH("LULUCFnegative",Method_Test[Criteria],0),2),""))</f>
        <v>0</v>
      </c>
      <c r="R227" s="29">
        <f>IF(calc[[#This Row],[C4Source]]="FAO",SUMIFS(DataGHGFAO[LULUCF_MtCO2e],DataGHGFAO[ISO3],calc[[#This Row],[ISO3]]),IF(calc[[#This Row],[C4Source]]="GHGI",SUMIFS(DataGHGI[MtCO2e],DataGHGI[Sector],"Land-Use Change and Forestry",DataGHGI[ISO3],calc[[#This Row],[ISO3]]),""))</f>
        <v>15.096219999999999</v>
      </c>
      <c r="S227" t="str">
        <f>IF(calc[[#This Row],[C4Value]]&lt;&gt;0,IF(calc[[#This Row],[C4Value]]&lt;calc[[#This Row],[C4Threshold]],"Yes","No"),"nd")</f>
        <v>No</v>
      </c>
      <c r="T227" t="str">
        <f>IF(calc[[#This Row],[Method]]="FABLEBrief",INDEX(Method_FABLEBrief[],MATCH("AFOLU",Method_FABLEBrief[Criteria],0),3),IF(calc[[#This Row],[Method]]="Test",INDEX(Method_Test[],MATCH("AFOLU",Method_Test[Criteria],0),3),""))</f>
        <v>FAO</v>
      </c>
      <c r="U227" s="25">
        <f>IF(calc[[#This Row],[Method]]="FABLEBrief",INDEX(Method_FABLEBrief[],MATCH("AFOLU",Method_FABLEBrief[Criteria],0),2),IF(calc[[#This Row],[Method]]="Test",INDEX(Method_Test[],MATCH("AFOLU",Method_Test[Criteria],0),2),""))</f>
        <v>0</v>
      </c>
      <c r="V227" s="25">
        <f>IF(calc[[#This Row],[C5Source]]="FAO",SUMIFS(DataGHGFAO[AFOLU_MtCO2e],DataGHGFAO[ISO3],calc[[#This Row],[ISO3]]),IF(calc[[#This Row],[C5Source]]="GHGI",SUMIFS(DataGHGI[MtCO2e],DataGHGI[Sector],"Land-Use Change and Forestry",DataGHGI[ISO3],calc[[#This Row],[ISO3]])+SUMIFS(DataGHGI[MtCO2e],DataGHGI[Sector],"Agriculture",DataGHGI[ISO3],calc[[#This Row],[ISO3]]),""))</f>
        <v>84.473393099999996</v>
      </c>
      <c r="W227" t="str">
        <f>IF(calc[[#This Row],[C5Value]]&lt;&gt;0,IF(calc[[#This Row],[C5Value]]&lt;calc[[#This Row],[C5Threshold]],"No","Yes"),"nd")</f>
        <v>Yes</v>
      </c>
      <c r="X227" s="60" t="str">
        <f>IF(AND(calc[[#This Row],[C1Outcome]]="NO",calc[[#This Row],[C2Outcome]]="NO"),IF(calc[[#This Row],[C3Outcome]]="YES","Profile5","Profile6"),IF(calc[[#This Row],[C3Outcome]]="No","Profile4",IF(calc[[#This Row],[C4Outcome]]="YES",IF(calc[[#This Row],[C5Outcome]]="YES","Profile1","Profile2"),"Profile3")))</f>
        <v>Profile3</v>
      </c>
      <c r="Y227" s="44" t="str">
        <f>IF(OR(calc[[#This Row],[C1Outcome]]="nd",calc[[#This Row],[C3Outcome]]="nd",calc[[#This Row],[C5Outcome]]="nd"),"",calc[[#This Row],[PROFILE_pre]])</f>
        <v>Profile3</v>
      </c>
      <c r="Z227" s="62">
        <f>SUMIFS(DataGHGFAO[LULUCF_MtCO2e],DataGHGFAO[ISO3],calc[[#This Row],[ISO3]])</f>
        <v>15.096219999999999</v>
      </c>
      <c r="AA227" s="62">
        <f>SUMIFS(DataGHGFAO[Crop_MtCO2e],DataGHGFAO[ISO3],calc[[#This Row],[ISO3]])</f>
        <v>55.572389799999996</v>
      </c>
      <c r="AB227" s="62">
        <f>SUMIFS(DataGHGFAO[Livestock_MtCO2e],DataGHGFAO[ISO3],calc[[#This Row],[ISO3]])</f>
        <v>13.8047833</v>
      </c>
      <c r="AC227" s="62">
        <f>SUMIFS(DataGHGFAO[AFOLU_MtCO2e],DataGHGFAO[ISO3],calc[[#This Row],[ISO3]])</f>
        <v>84.473393099999996</v>
      </c>
    </row>
    <row r="228" spans="1:29">
      <c r="A228" t="s">
        <v>195</v>
      </c>
      <c r="B228" t="s">
        <v>196</v>
      </c>
      <c r="C228" t="str">
        <f>INDEX(SelectionMethod[],MATCH("x",SelectionMethod[Selection],0),2)</f>
        <v>FABLEBrief</v>
      </c>
      <c r="D228" t="str">
        <f>IF(calc[[#This Row],[Method]]="FABLEBrief",INDEX(Method_FABLEBrief[],MATCH("Totalkcal",Method_FABLEBrief[Criteria],0),3),IF(calc[[#This Row],[Method]]="Test",INDEX(Method_Test[],MATCH("Totalkcal",Method_Test[Criteria],0),3),""))</f>
        <v>FAO</v>
      </c>
      <c r="E228">
        <f>IF(calc[[#This Row],[Method]]="FABLEBrief",INDEX(Method_FABLEBrief[],MATCH("Totalkcal",Method_FABLEBrief[Criteria],0),2),IF(calc[[#This Row],[Method]]="Test",INDEX(Method_Test[],MATCH("Totalkcal",Method_Test[Criteria],0),2),""))</f>
        <v>3000</v>
      </c>
      <c r="F228">
        <f>IF(calc[[#This Row],[C1Source]]="FAO",SUMIFS(DataFoodConso[Total Kcal],DataFoodConso[ISO3],calc[[#This Row],[ISO3]]),"")</f>
        <v>2232</v>
      </c>
      <c r="G228" t="str">
        <f>IF(calc[[#This Row],[C1Value]]&gt;0,IF(calc[[#This Row],[C1Value]]&lt;=calc[[#This Row],[C1Threshold]],"No","Yes"),"nd")</f>
        <v>No</v>
      </c>
      <c r="H228" t="str">
        <f>IF(calc[[#This Row],[Method]]="FABLEBrief",INDEX(Method_FABLEBrief[],MATCH("RedMeatkcal",Method_FABLEBrief[Criteria],0),3),IF(calc[[#This Row],[Method]]="Test",INDEX(Method_Test[],MATCH("RedMeatkcal",Method_Test[Criteria],0),3),""))</f>
        <v>FAO</v>
      </c>
      <c r="I228">
        <f>IF(calc[[#This Row],[Method]]="FABLEBrief",INDEX(Method_FABLEBrief[],MATCH("RedMeatkcal",Method_FABLEBrief[Criteria],0),2),IF(calc[[#This Row],[Method]]="Test",INDEX(Method_Test[],MATCH("RedMeatkcal",Method_Test[Criteria],0),2),""))</f>
        <v>60</v>
      </c>
      <c r="J228">
        <f>IF(calc[[#This Row],[C2Source]]="FAO",SUMIFS(DataFoodConso[Red Meat],DataFoodConso[ISO3],calc[[#This Row],[ISO3]]),"")</f>
        <v>117</v>
      </c>
      <c r="K228" t="str">
        <f>IF(AND(calc[[#This Row],[C2Value]]&gt;0,calc[[#This Row],[C2Value]]&lt;=calc[[#This Row],[C2Threshold]]),"No","Yes")</f>
        <v>Yes</v>
      </c>
      <c r="L228" t="str">
        <f>IF(calc[[#This Row],[Method]]="FABLEBrief",INDEX(Method_FABLEBrief[],MATCH("LandRemovalPotential",Method_FABLEBrief[Criteria],0),3),IF(calc[[#This Row],[Method]]="Test",INDEX(Method_Test[],MATCH("LandRemovalPotential",Method_Test[Criteria],0),3),""))</f>
        <v>RoeNoAgri</v>
      </c>
      <c r="M228" s="3">
        <f>IF(calc[[#This Row],[Method]]="FABLEBrief",INDEX(Method_FABLEBrief[],MATCH("LandRemovalPotential",Method_FABLEBrief[Criteria],0),2),IF(calc[[#This Row],[Method]]="Test",INDEX(Method_Test[],MATCH("LandRemovalPotential",Method_Test[Criteria],0),2),""))</f>
        <v>0.19550000000000001</v>
      </c>
      <c r="N228" s="3">
        <f>IF(AND(calc[[#This Row],[C3Source]]="RoeNoAgri",calc[[#This Row],[C4Source]]="FAO"),SUMIFS(DataShLandRemPot[FAOSh_noagri],DataShLandRemPot[ISO3],calc[[#This Row],[ISO3]]),IF(AND(calc[[#This Row],[C3Source]]="RoeAgri",calc[[#This Row],[C4Source]]="FAO"),SUMIFS(DataShLandRemPot[FAOSh_withagri],DataShLandRemPot[ISO3],calc[[#This Row],[ISO3]]),IF(AND(calc[[#This Row],[C3Source]]="RoeNoAgri",calc[[#This Row],[C4Source]]="GHGI"),SUMIFS(DataShLandRemPot[GHGISh_noagri],DataShLandRemPot[ISO3],calc[[#This Row],[ISO3]]),IF(AND(calc[[#This Row],[C3Source]]="RoeAgri",calc[[#This Row],[C4Source]]="GHGI"),SUMIFS(DataShLandRemPot[GHGISh_wagri],DataShLandRemPot[ISO3],calc[[#This Row],[ISO3]]),""))))</f>
        <v>0.90690888012176152</v>
      </c>
      <c r="O228" t="str">
        <f>IF(calc[[#This Row],[C3Value]]&lt;&gt;0,IF(calc[[#This Row],[C3Value]]&gt;=calc[[#This Row],[C3Threshold]],"Yes","No"),"nd")</f>
        <v>Yes</v>
      </c>
      <c r="P228" t="str">
        <f>IF(calc[[#This Row],[Method]]="FABLEBrief",INDEX(Method_FABLEBrief[],MATCH("LULUCFnegative",Method_FABLEBrief[Criteria],0),3),IF(calc[[#This Row],[Method]]="Test",INDEX(Method_Test[],MATCH("LULUCFnegative",Method_Test[Criteria],0),3),""))</f>
        <v>FAO</v>
      </c>
      <c r="Q228" s="25">
        <f>IF(calc[[#This Row],[Method]]="FABLEBrief",INDEX(Method_FABLEBrief[],MATCH("LULUCFnegative",Method_FABLEBrief[Criteria],0),2),IF(calc[[#This Row],[Method]]="Test",INDEX(Method_Test[],MATCH("LULUCFnegative",Method_Test[Criteria],0),2),""))</f>
        <v>0</v>
      </c>
      <c r="R228" s="29">
        <f>IF(calc[[#This Row],[C4Source]]="FAO",SUMIFS(DataGHGFAO[LULUCF_MtCO2e],DataGHGFAO[ISO3],calc[[#This Row],[ISO3]]),IF(calc[[#This Row],[C4Source]]="GHGI",SUMIFS(DataGHGI[MtCO2e],DataGHGI[Sector],"Land-Use Change and Forestry",DataGHGI[ISO3],calc[[#This Row],[ISO3]]),""))</f>
        <v>0.4753541</v>
      </c>
      <c r="S228" t="str">
        <f>IF(calc[[#This Row],[C4Value]]&lt;&gt;0,IF(calc[[#This Row],[C4Value]]&lt;calc[[#This Row],[C4Threshold]],"Yes","No"),"nd")</f>
        <v>No</v>
      </c>
      <c r="T228" t="str">
        <f>IF(calc[[#This Row],[Method]]="FABLEBrief",INDEX(Method_FABLEBrief[],MATCH("AFOLU",Method_FABLEBrief[Criteria],0),3),IF(calc[[#This Row],[Method]]="Test",INDEX(Method_Test[],MATCH("AFOLU",Method_Test[Criteria],0),3),""))</f>
        <v>FAO</v>
      </c>
      <c r="U228" s="25">
        <f>IF(calc[[#This Row],[Method]]="FABLEBrief",INDEX(Method_FABLEBrief[],MATCH("AFOLU",Method_FABLEBrief[Criteria],0),2),IF(calc[[#This Row],[Method]]="Test",INDEX(Method_Test[],MATCH("AFOLU",Method_Test[Criteria],0),2),""))</f>
        <v>0</v>
      </c>
      <c r="V228" s="25">
        <f>IF(calc[[#This Row],[C5Source]]="FAO",SUMIFS(DataGHGFAO[AFOLU_MtCO2e],DataGHGFAO[ISO3],calc[[#This Row],[ISO3]]),IF(calc[[#This Row],[C5Source]]="GHGI",SUMIFS(DataGHGI[MtCO2e],DataGHGI[Sector],"Land-Use Change and Forestry",DataGHGI[ISO3],calc[[#This Row],[ISO3]])+SUMIFS(DataGHGI[MtCO2e],DataGHGI[Sector],"Agriculture",DataGHGI[ISO3],calc[[#This Row],[ISO3]]),""))</f>
        <v>1.4495361</v>
      </c>
      <c r="W228" t="str">
        <f>IF(calc[[#This Row],[C5Value]]&lt;&gt;0,IF(calc[[#This Row],[C5Value]]&lt;calc[[#This Row],[C5Threshold]],"No","Yes"),"nd")</f>
        <v>Yes</v>
      </c>
      <c r="X228" s="60" t="str">
        <f>IF(AND(calc[[#This Row],[C1Outcome]]="NO",calc[[#This Row],[C2Outcome]]="NO"),IF(calc[[#This Row],[C3Outcome]]="YES","Profile5","Profile6"),IF(calc[[#This Row],[C3Outcome]]="No","Profile4",IF(calc[[#This Row],[C4Outcome]]="YES",IF(calc[[#This Row],[C5Outcome]]="YES","Profile1","Profile2"),"Profile3")))</f>
        <v>Profile3</v>
      </c>
      <c r="Y228" s="44" t="str">
        <f>IF(OR(calc[[#This Row],[C1Outcome]]="nd",calc[[#This Row],[C3Outcome]]="nd",calc[[#This Row],[C5Outcome]]="nd"),"",calc[[#This Row],[PROFILE_pre]])</f>
        <v>Profile3</v>
      </c>
      <c r="Z228" s="62">
        <f>SUMIFS(DataGHGFAO[LULUCF_MtCO2e],DataGHGFAO[ISO3],calc[[#This Row],[ISO3]])</f>
        <v>0.4753541</v>
      </c>
      <c r="AA228" s="62">
        <f>SUMIFS(DataGHGFAO[Crop_MtCO2e],DataGHGFAO[ISO3],calc[[#This Row],[ISO3]])</f>
        <v>0.1509838</v>
      </c>
      <c r="AB228" s="62">
        <f>SUMIFS(DataGHGFAO[Livestock_MtCO2e],DataGHGFAO[ISO3],calc[[#This Row],[ISO3]])</f>
        <v>0.82319810000000004</v>
      </c>
      <c r="AC228" s="62">
        <f>SUMIFS(DataGHGFAO[AFOLU_MtCO2e],DataGHGFAO[ISO3],calc[[#This Row],[ISO3]])</f>
        <v>1.4495361</v>
      </c>
    </row>
    <row r="229" spans="1:29">
      <c r="A229" t="s">
        <v>283</v>
      </c>
      <c r="B229" t="s">
        <v>284</v>
      </c>
      <c r="C229" t="str">
        <f>INDEX(SelectionMethod[],MATCH("x",SelectionMethod[Selection],0),2)</f>
        <v>FABLEBrief</v>
      </c>
      <c r="D229" t="str">
        <f>IF(calc[[#This Row],[Method]]="FABLEBrief",INDEX(Method_FABLEBrief[],MATCH("Totalkcal",Method_FABLEBrief[Criteria],0),3),IF(calc[[#This Row],[Method]]="Test",INDEX(Method_Test[],MATCH("Totalkcal",Method_Test[Criteria],0),3),""))</f>
        <v>FAO</v>
      </c>
      <c r="E229">
        <f>IF(calc[[#This Row],[Method]]="FABLEBrief",INDEX(Method_FABLEBrief[],MATCH("Totalkcal",Method_FABLEBrief[Criteria],0),2),IF(calc[[#This Row],[Method]]="Test",INDEX(Method_Test[],MATCH("Totalkcal",Method_Test[Criteria],0),2),""))</f>
        <v>3000</v>
      </c>
      <c r="F229">
        <f>IF(calc[[#This Row],[C1Source]]="FAO",SUMIFS(DataFoodConso[Total Kcal],DataFoodConso[ISO3],calc[[#This Row],[ISO3]]),"")</f>
        <v>2464</v>
      </c>
      <c r="G229" t="str">
        <f>IF(calc[[#This Row],[C1Value]]&gt;0,IF(calc[[#This Row],[C1Value]]&lt;=calc[[#This Row],[C1Threshold]],"No","Yes"),"nd")</f>
        <v>No</v>
      </c>
      <c r="H229" t="str">
        <f>IF(calc[[#This Row],[Method]]="FABLEBrief",INDEX(Method_FABLEBrief[],MATCH("RedMeatkcal",Method_FABLEBrief[Criteria],0),3),IF(calc[[#This Row],[Method]]="Test",INDEX(Method_Test[],MATCH("RedMeatkcal",Method_Test[Criteria],0),3),""))</f>
        <v>FAO</v>
      </c>
      <c r="I229">
        <f>IF(calc[[#This Row],[Method]]="FABLEBrief",INDEX(Method_FABLEBrief[],MATCH("RedMeatkcal",Method_FABLEBrief[Criteria],0),2),IF(calc[[#This Row],[Method]]="Test",INDEX(Method_Test[],MATCH("RedMeatkcal",Method_Test[Criteria],0),2),""))</f>
        <v>60</v>
      </c>
      <c r="J229">
        <f>IF(calc[[#This Row],[C2Source]]="FAO",SUMIFS(DataFoodConso[Red Meat],DataFoodConso[ISO3],calc[[#This Row],[ISO3]]),"")</f>
        <v>32</v>
      </c>
      <c r="K229" t="str">
        <f>IF(AND(calc[[#This Row],[C2Value]]&gt;0,calc[[#This Row],[C2Value]]&lt;=calc[[#This Row],[C2Threshold]]),"No","Yes")</f>
        <v>No</v>
      </c>
      <c r="L229" t="str">
        <f>IF(calc[[#This Row],[Method]]="FABLEBrief",INDEX(Method_FABLEBrief[],MATCH("LandRemovalPotential",Method_FABLEBrief[Criteria],0),3),IF(calc[[#This Row],[Method]]="Test",INDEX(Method_Test[],MATCH("LandRemovalPotential",Method_Test[Criteria],0),3),""))</f>
        <v>RoeNoAgri</v>
      </c>
      <c r="M229" s="3">
        <f>IF(calc[[#This Row],[Method]]="FABLEBrief",INDEX(Method_FABLEBrief[],MATCH("LandRemovalPotential",Method_FABLEBrief[Criteria],0),2),IF(calc[[#This Row],[Method]]="Test",INDEX(Method_Test[],MATCH("LandRemovalPotential",Method_Test[Criteria],0),2),""))</f>
        <v>0.19550000000000001</v>
      </c>
      <c r="N229" s="3">
        <f>IF(AND(calc[[#This Row],[C3Source]]="RoeNoAgri",calc[[#This Row],[C4Source]]="FAO"),SUMIFS(DataShLandRemPot[FAOSh_noagri],DataShLandRemPot[ISO3],calc[[#This Row],[ISO3]]),IF(AND(calc[[#This Row],[C3Source]]="RoeAgri",calc[[#This Row],[C4Source]]="FAO"),SUMIFS(DataShLandRemPot[FAOSh_withagri],DataShLandRemPot[ISO3],calc[[#This Row],[ISO3]]),IF(AND(calc[[#This Row],[C3Source]]="RoeNoAgri",calc[[#This Row],[C4Source]]="GHGI"),SUMIFS(DataShLandRemPot[GHGISh_noagri],DataShLandRemPot[ISO3],calc[[#This Row],[ISO3]]),IF(AND(calc[[#This Row],[C3Source]]="RoeAgri",calc[[#This Row],[C4Source]]="GHGI"),SUMIFS(DataShLandRemPot[GHGISh_wagri],DataShLandRemPot[ISO3],calc[[#This Row],[ISO3]]),""))))</f>
        <v>1.2155554182409591</v>
      </c>
      <c r="O229" t="str">
        <f>IF(calc[[#This Row],[C3Value]]&lt;&gt;0,IF(calc[[#This Row],[C3Value]]&gt;=calc[[#This Row],[C3Threshold]],"Yes","No"),"nd")</f>
        <v>Yes</v>
      </c>
      <c r="P229" t="str">
        <f>IF(calc[[#This Row],[Method]]="FABLEBrief",INDEX(Method_FABLEBrief[],MATCH("LULUCFnegative",Method_FABLEBrief[Criteria],0),3),IF(calc[[#This Row],[Method]]="Test",INDEX(Method_Test[],MATCH("LULUCFnegative",Method_Test[Criteria],0),3),""))</f>
        <v>FAO</v>
      </c>
      <c r="Q229" s="25">
        <f>IF(calc[[#This Row],[Method]]="FABLEBrief",INDEX(Method_FABLEBrief[],MATCH("LULUCFnegative",Method_FABLEBrief[Criteria],0),2),IF(calc[[#This Row],[Method]]="Test",INDEX(Method_Test[],MATCH("LULUCFnegative",Method_Test[Criteria],0),2),""))</f>
        <v>0</v>
      </c>
      <c r="R229" s="29">
        <f>IF(calc[[#This Row],[C4Source]]="FAO",SUMIFS(DataGHGFAO[LULUCF_MtCO2e],DataGHGFAO[ISO3],calc[[#This Row],[ISO3]]),IF(calc[[#This Row],[C4Source]]="GHGI",SUMIFS(DataGHGI[MtCO2e],DataGHGI[Sector],"Land-Use Change and Forestry",DataGHGI[ISO3],calc[[#This Row],[ISO3]]),""))</f>
        <v>0.818882</v>
      </c>
      <c r="S229" t="str">
        <f>IF(calc[[#This Row],[C4Value]]&lt;&gt;0,IF(calc[[#This Row],[C4Value]]&lt;calc[[#This Row],[C4Threshold]],"Yes","No"),"nd")</f>
        <v>No</v>
      </c>
      <c r="T229" t="str">
        <f>IF(calc[[#This Row],[Method]]="FABLEBrief",INDEX(Method_FABLEBrief[],MATCH("AFOLU",Method_FABLEBrief[Criteria],0),3),IF(calc[[#This Row],[Method]]="Test",INDEX(Method_Test[],MATCH("AFOLU",Method_Test[Criteria],0),3),""))</f>
        <v>FAO</v>
      </c>
      <c r="U229" s="25">
        <f>IF(calc[[#This Row],[Method]]="FABLEBrief",INDEX(Method_FABLEBrief[],MATCH("AFOLU",Method_FABLEBrief[Criteria],0),2),IF(calc[[#This Row],[Method]]="Test",INDEX(Method_Test[],MATCH("AFOLU",Method_Test[Criteria],0),2),""))</f>
        <v>0</v>
      </c>
      <c r="V229" s="25">
        <f>IF(calc[[#This Row],[C5Source]]="FAO",SUMIFS(DataGHGFAO[AFOLU_MtCO2e],DataGHGFAO[ISO3],calc[[#This Row],[ISO3]]),IF(calc[[#This Row],[C5Source]]="GHGI",SUMIFS(DataGHGI[MtCO2e],DataGHGI[Sector],"Land-Use Change and Forestry",DataGHGI[ISO3],calc[[#This Row],[ISO3]])+SUMIFS(DataGHGI[MtCO2e],DataGHGI[Sector],"Agriculture",DataGHGI[ISO3],calc[[#This Row],[ISO3]]),""))</f>
        <v>3.9158022999999997</v>
      </c>
      <c r="W229" t="str">
        <f>IF(calc[[#This Row],[C5Value]]&lt;&gt;0,IF(calc[[#This Row],[C5Value]]&lt;calc[[#This Row],[C5Threshold]],"No","Yes"),"nd")</f>
        <v>Yes</v>
      </c>
      <c r="X229" s="60" t="str">
        <f>IF(AND(calc[[#This Row],[C1Outcome]]="NO",calc[[#This Row],[C2Outcome]]="NO"),IF(calc[[#This Row],[C3Outcome]]="YES","Profile5","Profile6"),IF(calc[[#This Row],[C3Outcome]]="No","Profile4",IF(calc[[#This Row],[C4Outcome]]="YES",IF(calc[[#This Row],[C5Outcome]]="YES","Profile1","Profile2"),"Profile3")))</f>
        <v>Profile5</v>
      </c>
      <c r="Y229" s="44" t="str">
        <f>IF(OR(calc[[#This Row],[C1Outcome]]="nd",calc[[#This Row],[C3Outcome]]="nd",calc[[#This Row],[C5Outcome]]="nd"),"",calc[[#This Row],[PROFILE_pre]])</f>
        <v>Profile5</v>
      </c>
      <c r="Z229" s="62">
        <f>SUMIFS(DataGHGFAO[LULUCF_MtCO2e],DataGHGFAO[ISO3],calc[[#This Row],[ISO3]])</f>
        <v>0.818882</v>
      </c>
      <c r="AA229" s="62">
        <f>SUMIFS(DataGHGFAO[Crop_MtCO2e],DataGHGFAO[ISO3],calc[[#This Row],[ISO3]])</f>
        <v>0.6546685000000001</v>
      </c>
      <c r="AB229" s="62">
        <f>SUMIFS(DataGHGFAO[Livestock_MtCO2e],DataGHGFAO[ISO3],calc[[#This Row],[ISO3]])</f>
        <v>2.4422518000000002</v>
      </c>
      <c r="AC229" s="62">
        <f>SUMIFS(DataGHGFAO[AFOLU_MtCO2e],DataGHGFAO[ISO3],calc[[#This Row],[ISO3]])</f>
        <v>3.9158022999999997</v>
      </c>
    </row>
    <row r="230" spans="1:29">
      <c r="A230" t="s">
        <v>575</v>
      </c>
      <c r="B230" t="s">
        <v>576</v>
      </c>
      <c r="C230" t="str">
        <f>INDEX(SelectionMethod[],MATCH("x",SelectionMethod[Selection],0),2)</f>
        <v>FABLEBrief</v>
      </c>
      <c r="D230" t="str">
        <f>IF(calc[[#This Row],[Method]]="FABLEBrief",INDEX(Method_FABLEBrief[],MATCH("Totalkcal",Method_FABLEBrief[Criteria],0),3),IF(calc[[#This Row],[Method]]="Test",INDEX(Method_Test[],MATCH("Totalkcal",Method_Test[Criteria],0),3),""))</f>
        <v>FAO</v>
      </c>
      <c r="E230">
        <f>IF(calc[[#This Row],[Method]]="FABLEBrief",INDEX(Method_FABLEBrief[],MATCH("Totalkcal",Method_FABLEBrief[Criteria],0),2),IF(calc[[#This Row],[Method]]="Test",INDEX(Method_Test[],MATCH("Totalkcal",Method_Test[Criteria],0),2),""))</f>
        <v>3000</v>
      </c>
      <c r="F230">
        <f>IF(calc[[#This Row],[C1Source]]="FAO",SUMIFS(DataFoodConso[Total Kcal],DataFoodConso[ISO3],calc[[#This Row],[ISO3]]),"")</f>
        <v>0</v>
      </c>
      <c r="G230" t="str">
        <f>IF(calc[[#This Row],[C1Value]]&gt;0,IF(calc[[#This Row],[C1Value]]&lt;=calc[[#This Row],[C1Threshold]],"No","Yes"),"nd")</f>
        <v>nd</v>
      </c>
      <c r="H230" t="str">
        <f>IF(calc[[#This Row],[Method]]="FABLEBrief",INDEX(Method_FABLEBrief[],MATCH("RedMeatkcal",Method_FABLEBrief[Criteria],0),3),IF(calc[[#This Row],[Method]]="Test",INDEX(Method_Test[],MATCH("RedMeatkcal",Method_Test[Criteria],0),3),""))</f>
        <v>FAO</v>
      </c>
      <c r="I230">
        <f>IF(calc[[#This Row],[Method]]="FABLEBrief",INDEX(Method_FABLEBrief[],MATCH("RedMeatkcal",Method_FABLEBrief[Criteria],0),2),IF(calc[[#This Row],[Method]]="Test",INDEX(Method_Test[],MATCH("RedMeatkcal",Method_Test[Criteria],0),2),""))</f>
        <v>60</v>
      </c>
      <c r="J230">
        <f>IF(calc[[#This Row],[C2Source]]="FAO",SUMIFS(DataFoodConso[Red Meat],DataFoodConso[ISO3],calc[[#This Row],[ISO3]]),"")</f>
        <v>0</v>
      </c>
      <c r="K230" t="str">
        <f>IF(AND(calc[[#This Row],[C2Value]]&gt;0,calc[[#This Row],[C2Value]]&lt;=calc[[#This Row],[C2Threshold]]),"No","Yes")</f>
        <v>Yes</v>
      </c>
      <c r="L230" t="str">
        <f>IF(calc[[#This Row],[Method]]="FABLEBrief",INDEX(Method_FABLEBrief[],MATCH("LandRemovalPotential",Method_FABLEBrief[Criteria],0),3),IF(calc[[#This Row],[Method]]="Test",INDEX(Method_Test[],MATCH("LandRemovalPotential",Method_Test[Criteria],0),3),""))</f>
        <v>RoeNoAgri</v>
      </c>
      <c r="M230" s="3">
        <f>IF(calc[[#This Row],[Method]]="FABLEBrief",INDEX(Method_FABLEBrief[],MATCH("LandRemovalPotential",Method_FABLEBrief[Criteria],0),2),IF(calc[[#This Row],[Method]]="Test",INDEX(Method_Test[],MATCH("LandRemovalPotential",Method_Test[Criteria],0),2),""))</f>
        <v>0.19550000000000001</v>
      </c>
      <c r="N230" s="3">
        <f>IF(AND(calc[[#This Row],[C3Source]]="RoeNoAgri",calc[[#This Row],[C4Source]]="FAO"),SUMIFS(DataShLandRemPot[FAOSh_noagri],DataShLandRemPot[ISO3],calc[[#This Row],[ISO3]]),IF(AND(calc[[#This Row],[C3Source]]="RoeAgri",calc[[#This Row],[C4Source]]="FAO"),SUMIFS(DataShLandRemPot[FAOSh_withagri],DataShLandRemPot[ISO3],calc[[#This Row],[ISO3]]),IF(AND(calc[[#This Row],[C3Source]]="RoeNoAgri",calc[[#This Row],[C4Source]]="GHGI"),SUMIFS(DataShLandRemPot[GHGISh_noagri],DataShLandRemPot[ISO3],calc[[#This Row],[ISO3]]),IF(AND(calc[[#This Row],[C3Source]]="RoeAgri",calc[[#This Row],[C4Source]]="GHGI"),SUMIFS(DataShLandRemPot[GHGISh_wagri],DataShLandRemPot[ISO3],calc[[#This Row],[ISO3]]),""))))</f>
        <v>0</v>
      </c>
      <c r="O230" t="str">
        <f>IF(calc[[#This Row],[C3Value]]&lt;&gt;0,IF(calc[[#This Row],[C3Value]]&gt;=calc[[#This Row],[C3Threshold]],"Yes","No"),"nd")</f>
        <v>nd</v>
      </c>
      <c r="P230" t="str">
        <f>IF(calc[[#This Row],[Method]]="FABLEBrief",INDEX(Method_FABLEBrief[],MATCH("LULUCFnegative",Method_FABLEBrief[Criteria],0),3),IF(calc[[#This Row],[Method]]="Test",INDEX(Method_Test[],MATCH("LULUCFnegative",Method_Test[Criteria],0),3),""))</f>
        <v>FAO</v>
      </c>
      <c r="Q230" s="25">
        <f>IF(calc[[#This Row],[Method]]="FABLEBrief",INDEX(Method_FABLEBrief[],MATCH("LULUCFnegative",Method_FABLEBrief[Criteria],0),2),IF(calc[[#This Row],[Method]]="Test",INDEX(Method_Test[],MATCH("LULUCFnegative",Method_Test[Criteria],0),2),""))</f>
        <v>0</v>
      </c>
      <c r="R230" s="29">
        <f>IF(calc[[#This Row],[C4Source]]="FAO",SUMIFS(DataGHGFAO[LULUCF_MtCO2e],DataGHGFAO[ISO3],calc[[#This Row],[ISO3]]),IF(calc[[#This Row],[C4Source]]="GHGI",SUMIFS(DataGHGI[MtCO2e],DataGHGI[Sector],"Land-Use Change and Forestry",DataGHGI[ISO3],calc[[#This Row],[ISO3]]),""))</f>
        <v>0</v>
      </c>
      <c r="S230" t="str">
        <f>IF(calc[[#This Row],[C4Value]]&lt;&gt;0,IF(calc[[#This Row],[C4Value]]&lt;calc[[#This Row],[C4Threshold]],"Yes","No"),"nd")</f>
        <v>nd</v>
      </c>
      <c r="T230" t="str">
        <f>IF(calc[[#This Row],[Method]]="FABLEBrief",INDEX(Method_FABLEBrief[],MATCH("AFOLU",Method_FABLEBrief[Criteria],0),3),IF(calc[[#This Row],[Method]]="Test",INDEX(Method_Test[],MATCH("AFOLU",Method_Test[Criteria],0),3),""))</f>
        <v>FAO</v>
      </c>
      <c r="U230" s="25">
        <f>IF(calc[[#This Row],[Method]]="FABLEBrief",INDEX(Method_FABLEBrief[],MATCH("AFOLU",Method_FABLEBrief[Criteria],0),2),IF(calc[[#This Row],[Method]]="Test",INDEX(Method_Test[],MATCH("AFOLU",Method_Test[Criteria],0),2),""))</f>
        <v>0</v>
      </c>
      <c r="V230" s="25">
        <f>IF(calc[[#This Row],[C5Source]]="FAO",SUMIFS(DataGHGFAO[AFOLU_MtCO2e],DataGHGFAO[ISO3],calc[[#This Row],[ISO3]]),IF(calc[[#This Row],[C5Source]]="GHGI",SUMIFS(DataGHGI[MtCO2e],DataGHGI[Sector],"Land-Use Change and Forestry",DataGHGI[ISO3],calc[[#This Row],[ISO3]])+SUMIFS(DataGHGI[MtCO2e],DataGHGI[Sector],"Agriculture",DataGHGI[ISO3],calc[[#This Row],[ISO3]]),""))</f>
        <v>0</v>
      </c>
      <c r="W230" t="str">
        <f>IF(calc[[#This Row],[C5Value]]&lt;&gt;0,IF(calc[[#This Row],[C5Value]]&lt;calc[[#This Row],[C5Threshold]],"No","Yes"),"nd")</f>
        <v>nd</v>
      </c>
      <c r="X230" s="60" t="str">
        <f>IF(AND(calc[[#This Row],[C1Outcome]]="NO",calc[[#This Row],[C2Outcome]]="NO"),IF(calc[[#This Row],[C3Outcome]]="YES","Profile5","Profile6"),IF(calc[[#This Row],[C3Outcome]]="No","Profile4",IF(calc[[#This Row],[C4Outcome]]="YES",IF(calc[[#This Row],[C5Outcome]]="YES","Profile1","Profile2"),"Profile3")))</f>
        <v>Profile3</v>
      </c>
      <c r="Y230" s="44" t="str">
        <f>IF(OR(calc[[#This Row],[C1Outcome]]="nd",calc[[#This Row],[C3Outcome]]="nd",calc[[#This Row],[C5Outcome]]="nd"),"",calc[[#This Row],[PROFILE_pre]])</f>
        <v/>
      </c>
      <c r="Z230" s="62">
        <f>SUMIFS(DataGHGFAO[LULUCF_MtCO2e],DataGHGFAO[ISO3],calc[[#This Row],[ISO3]])</f>
        <v>0</v>
      </c>
      <c r="AA230" s="62">
        <f>SUMIFS(DataGHGFAO[Crop_MtCO2e],DataGHGFAO[ISO3],calc[[#This Row],[ISO3]])</f>
        <v>0</v>
      </c>
      <c r="AB230" s="62">
        <f>SUMIFS(DataGHGFAO[Livestock_MtCO2e],DataGHGFAO[ISO3],calc[[#This Row],[ISO3]])</f>
        <v>0</v>
      </c>
      <c r="AC230" s="62">
        <f>SUMIFS(DataGHGFAO[AFOLU_MtCO2e],DataGHGFAO[ISO3],calc[[#This Row],[ISO3]])</f>
        <v>0</v>
      </c>
    </row>
    <row r="231" spans="1:29">
      <c r="A231" t="s">
        <v>251</v>
      </c>
      <c r="B231" t="s">
        <v>252</v>
      </c>
      <c r="C231" t="str">
        <f>INDEX(SelectionMethod[],MATCH("x",SelectionMethod[Selection],0),2)</f>
        <v>FABLEBrief</v>
      </c>
      <c r="D231" t="str">
        <f>IF(calc[[#This Row],[Method]]="FABLEBrief",INDEX(Method_FABLEBrief[],MATCH("Totalkcal",Method_FABLEBrief[Criteria],0),3),IF(calc[[#This Row],[Method]]="Test",INDEX(Method_Test[],MATCH("Totalkcal",Method_Test[Criteria],0),3),""))</f>
        <v>FAO</v>
      </c>
      <c r="E231">
        <f>IF(calc[[#This Row],[Method]]="FABLEBrief",INDEX(Method_FABLEBrief[],MATCH("Totalkcal",Method_FABLEBrief[Criteria],0),2),IF(calc[[#This Row],[Method]]="Test",INDEX(Method_Test[],MATCH("Totalkcal",Method_Test[Criteria],0),2),""))</f>
        <v>3000</v>
      </c>
      <c r="F231">
        <f>IF(calc[[#This Row],[C1Source]]="FAO",SUMIFS(DataFoodConso[Total Kcal],DataFoodConso[ISO3],calc[[#This Row],[ISO3]]),"")</f>
        <v>0</v>
      </c>
      <c r="G231" t="str">
        <f>IF(calc[[#This Row],[C1Value]]&gt;0,IF(calc[[#This Row],[C1Value]]&lt;=calc[[#This Row],[C1Threshold]],"No","Yes"),"nd")</f>
        <v>nd</v>
      </c>
      <c r="H231" t="str">
        <f>IF(calc[[#This Row],[Method]]="FABLEBrief",INDEX(Method_FABLEBrief[],MATCH("RedMeatkcal",Method_FABLEBrief[Criteria],0),3),IF(calc[[#This Row],[Method]]="Test",INDEX(Method_Test[],MATCH("RedMeatkcal",Method_Test[Criteria],0),3),""))</f>
        <v>FAO</v>
      </c>
      <c r="I231">
        <f>IF(calc[[#This Row],[Method]]="FABLEBrief",INDEX(Method_FABLEBrief[],MATCH("RedMeatkcal",Method_FABLEBrief[Criteria],0),2),IF(calc[[#This Row],[Method]]="Test",INDEX(Method_Test[],MATCH("RedMeatkcal",Method_Test[Criteria],0),2),""))</f>
        <v>60</v>
      </c>
      <c r="J231">
        <f>IF(calc[[#This Row],[C2Source]]="FAO",SUMIFS(DataFoodConso[Red Meat],DataFoodConso[ISO3],calc[[#This Row],[ISO3]]),"")</f>
        <v>0</v>
      </c>
      <c r="K231" t="str">
        <f>IF(AND(calc[[#This Row],[C2Value]]&gt;0,calc[[#This Row],[C2Value]]&lt;=calc[[#This Row],[C2Threshold]]),"No","Yes")</f>
        <v>Yes</v>
      </c>
      <c r="L231" t="str">
        <f>IF(calc[[#This Row],[Method]]="FABLEBrief",INDEX(Method_FABLEBrief[],MATCH("LandRemovalPotential",Method_FABLEBrief[Criteria],0),3),IF(calc[[#This Row],[Method]]="Test",INDEX(Method_Test[],MATCH("LandRemovalPotential",Method_Test[Criteria],0),3),""))</f>
        <v>RoeNoAgri</v>
      </c>
      <c r="M231" s="3">
        <f>IF(calc[[#This Row],[Method]]="FABLEBrief",INDEX(Method_FABLEBrief[],MATCH("LandRemovalPotential",Method_FABLEBrief[Criteria],0),2),IF(calc[[#This Row],[Method]]="Test",INDEX(Method_Test[],MATCH("LandRemovalPotential",Method_Test[Criteria],0),2),""))</f>
        <v>0.19550000000000001</v>
      </c>
      <c r="N231" s="3">
        <f>IF(AND(calc[[#This Row],[C3Source]]="RoeNoAgri",calc[[#This Row],[C4Source]]="FAO"),SUMIFS(DataShLandRemPot[FAOSh_noagri],DataShLandRemPot[ISO3],calc[[#This Row],[ISO3]]),IF(AND(calc[[#This Row],[C3Source]]="RoeAgri",calc[[#This Row],[C4Source]]="FAO"),SUMIFS(DataShLandRemPot[FAOSh_withagri],DataShLandRemPot[ISO3],calc[[#This Row],[ISO3]]),IF(AND(calc[[#This Row],[C3Source]]="RoeNoAgri",calc[[#This Row],[C4Source]]="GHGI"),SUMIFS(DataShLandRemPot[GHGISh_noagri],DataShLandRemPot[ISO3],calc[[#This Row],[ISO3]]),IF(AND(calc[[#This Row],[C3Source]]="RoeAgri",calc[[#This Row],[C4Source]]="GHGI"),SUMIFS(DataShLandRemPot[GHGISh_wagri],DataShLandRemPot[ISO3],calc[[#This Row],[ISO3]]),""))))</f>
        <v>2.8490497573568287E-2</v>
      </c>
      <c r="O231" t="str">
        <f>IF(calc[[#This Row],[C3Value]]&lt;&gt;0,IF(calc[[#This Row],[C3Value]]&gt;=calc[[#This Row],[C3Threshold]],"Yes","No"),"nd")</f>
        <v>No</v>
      </c>
      <c r="P231" t="str">
        <f>IF(calc[[#This Row],[Method]]="FABLEBrief",INDEX(Method_FABLEBrief[],MATCH("LULUCFnegative",Method_FABLEBrief[Criteria],0),3),IF(calc[[#This Row],[Method]]="Test",INDEX(Method_Test[],MATCH("LULUCFnegative",Method_Test[Criteria],0),3),""))</f>
        <v>FAO</v>
      </c>
      <c r="Q231" s="25">
        <f>IF(calc[[#This Row],[Method]]="FABLEBrief",INDEX(Method_FABLEBrief[],MATCH("LULUCFnegative",Method_FABLEBrief[Criteria],0),2),IF(calc[[#This Row],[Method]]="Test",INDEX(Method_Test[],MATCH("LULUCFnegative",Method_Test[Criteria],0),2),""))</f>
        <v>0</v>
      </c>
      <c r="R231" s="29">
        <f>IF(calc[[#This Row],[C4Source]]="FAO",SUMIFS(DataGHGFAO[LULUCF_MtCO2e],DataGHGFAO[ISO3],calc[[#This Row],[ISO3]]),IF(calc[[#This Row],[C4Source]]="GHGI",SUMIFS(DataGHGI[MtCO2e],DataGHGI[Sector],"Land-Use Change and Forestry",DataGHGI[ISO3],calc[[#This Row],[ISO3]]),""))</f>
        <v>0</v>
      </c>
      <c r="S231" t="str">
        <f>IF(calc[[#This Row],[C4Value]]&lt;&gt;0,IF(calc[[#This Row],[C4Value]]&lt;calc[[#This Row],[C4Threshold]],"Yes","No"),"nd")</f>
        <v>nd</v>
      </c>
      <c r="T231" t="str">
        <f>IF(calc[[#This Row],[Method]]="FABLEBrief",INDEX(Method_FABLEBrief[],MATCH("AFOLU",Method_FABLEBrief[Criteria],0),3),IF(calc[[#This Row],[Method]]="Test",INDEX(Method_Test[],MATCH("AFOLU",Method_Test[Criteria],0),3),""))</f>
        <v>FAO</v>
      </c>
      <c r="U231" s="25">
        <f>IF(calc[[#This Row],[Method]]="FABLEBrief",INDEX(Method_FABLEBrief[],MATCH("AFOLU",Method_FABLEBrief[Criteria],0),2),IF(calc[[#This Row],[Method]]="Test",INDEX(Method_Test[],MATCH("AFOLU",Method_Test[Criteria],0),2),""))</f>
        <v>0</v>
      </c>
      <c r="V231" s="25">
        <f>IF(calc[[#This Row],[C5Source]]="FAO",SUMIFS(DataGHGFAO[AFOLU_MtCO2e],DataGHGFAO[ISO3],calc[[#This Row],[ISO3]]),IF(calc[[#This Row],[C5Source]]="GHGI",SUMIFS(DataGHGI[MtCO2e],DataGHGI[Sector],"Land-Use Change and Forestry",DataGHGI[ISO3],calc[[#This Row],[ISO3]])+SUMIFS(DataGHGI[MtCO2e],DataGHGI[Sector],"Agriculture",DataGHGI[ISO3],calc[[#This Row],[ISO3]]),""))</f>
        <v>8.2204600000000003E-2</v>
      </c>
      <c r="W231" t="str">
        <f>IF(calc[[#This Row],[C5Value]]&lt;&gt;0,IF(calc[[#This Row],[C5Value]]&lt;calc[[#This Row],[C5Threshold]],"No","Yes"),"nd")</f>
        <v>Yes</v>
      </c>
      <c r="X231" s="60" t="str">
        <f>IF(AND(calc[[#This Row],[C1Outcome]]="NO",calc[[#This Row],[C2Outcome]]="NO"),IF(calc[[#This Row],[C3Outcome]]="YES","Profile5","Profile6"),IF(calc[[#This Row],[C3Outcome]]="No","Profile4",IF(calc[[#This Row],[C4Outcome]]="YES",IF(calc[[#This Row],[C5Outcome]]="YES","Profile1","Profile2"),"Profile3")))</f>
        <v>Profile4</v>
      </c>
      <c r="Y231" s="44" t="str">
        <f>IF(OR(calc[[#This Row],[C1Outcome]]="nd",calc[[#This Row],[C3Outcome]]="nd",calc[[#This Row],[C5Outcome]]="nd"),"",calc[[#This Row],[PROFILE_pre]])</f>
        <v/>
      </c>
      <c r="Z231" s="62">
        <f>SUMIFS(DataGHGFAO[LULUCF_MtCO2e],DataGHGFAO[ISO3],calc[[#This Row],[ISO3]])</f>
        <v>0</v>
      </c>
      <c r="AA231" s="62">
        <f>SUMIFS(DataGHGFAO[Crop_MtCO2e],DataGHGFAO[ISO3],calc[[#This Row],[ISO3]])</f>
        <v>4.9530000000000407E-4</v>
      </c>
      <c r="AB231" s="62">
        <f>SUMIFS(DataGHGFAO[Livestock_MtCO2e],DataGHGFAO[ISO3],calc[[#This Row],[ISO3]])</f>
        <v>8.1709299999999999E-2</v>
      </c>
      <c r="AC231" s="62">
        <f>SUMIFS(DataGHGFAO[AFOLU_MtCO2e],DataGHGFAO[ISO3],calc[[#This Row],[ISO3]])</f>
        <v>8.2204600000000003E-2</v>
      </c>
    </row>
    <row r="232" spans="1:29">
      <c r="A232" t="s">
        <v>35</v>
      </c>
      <c r="B232" t="s">
        <v>36</v>
      </c>
      <c r="C232" t="str">
        <f>INDEX(SelectionMethod[],MATCH("x",SelectionMethod[Selection],0),2)</f>
        <v>FABLEBrief</v>
      </c>
      <c r="D232" t="str">
        <f>IF(calc[[#This Row],[Method]]="FABLEBrief",INDEX(Method_FABLEBrief[],MATCH("Totalkcal",Method_FABLEBrief[Criteria],0),3),IF(calc[[#This Row],[Method]]="Test",INDEX(Method_Test[],MATCH("Totalkcal",Method_Test[Criteria],0),3),""))</f>
        <v>FAO</v>
      </c>
      <c r="E232">
        <f>IF(calc[[#This Row],[Method]]="FABLEBrief",INDEX(Method_FABLEBrief[],MATCH("Totalkcal",Method_FABLEBrief[Criteria],0),2),IF(calc[[#This Row],[Method]]="Test",INDEX(Method_Test[],MATCH("Totalkcal",Method_Test[Criteria],0),2),""))</f>
        <v>3000</v>
      </c>
      <c r="F232">
        <f>IF(calc[[#This Row],[C1Source]]="FAO",SUMIFS(DataFoodConso[Total Kcal],DataFoodConso[ISO3],calc[[#This Row],[ISO3]]),"")</f>
        <v>2959</v>
      </c>
      <c r="G232" t="str">
        <f>IF(calc[[#This Row],[C1Value]]&gt;0,IF(calc[[#This Row],[C1Value]]&lt;=calc[[#This Row],[C1Threshold]],"No","Yes"),"nd")</f>
        <v>No</v>
      </c>
      <c r="H232" t="str">
        <f>IF(calc[[#This Row],[Method]]="FABLEBrief",INDEX(Method_FABLEBrief[],MATCH("RedMeatkcal",Method_FABLEBrief[Criteria],0),3),IF(calc[[#This Row],[Method]]="Test",INDEX(Method_Test[],MATCH("RedMeatkcal",Method_Test[Criteria],0),3),""))</f>
        <v>FAO</v>
      </c>
      <c r="I232">
        <f>IF(calc[[#This Row],[Method]]="FABLEBrief",INDEX(Method_FABLEBrief[],MATCH("RedMeatkcal",Method_FABLEBrief[Criteria],0),2),IF(calc[[#This Row],[Method]]="Test",INDEX(Method_Test[],MATCH("RedMeatkcal",Method_Test[Criteria],0),2),""))</f>
        <v>60</v>
      </c>
      <c r="J232">
        <f>IF(calc[[#This Row],[C2Source]]="FAO",SUMIFS(DataFoodConso[Red Meat],DataFoodConso[ISO3],calc[[#This Row],[ISO3]]),"")</f>
        <v>92</v>
      </c>
      <c r="K232" t="str">
        <f>IF(AND(calc[[#This Row],[C2Value]]&gt;0,calc[[#This Row],[C2Value]]&lt;=calc[[#This Row],[C2Threshold]]),"No","Yes")</f>
        <v>Yes</v>
      </c>
      <c r="L232" t="str">
        <f>IF(calc[[#This Row],[Method]]="FABLEBrief",INDEX(Method_FABLEBrief[],MATCH("LandRemovalPotential",Method_FABLEBrief[Criteria],0),3),IF(calc[[#This Row],[Method]]="Test",INDEX(Method_Test[],MATCH("LandRemovalPotential",Method_Test[Criteria],0),3),""))</f>
        <v>RoeNoAgri</v>
      </c>
      <c r="M232" s="3">
        <f>IF(calc[[#This Row],[Method]]="FABLEBrief",INDEX(Method_FABLEBrief[],MATCH("LandRemovalPotential",Method_FABLEBrief[Criteria],0),2),IF(calc[[#This Row],[Method]]="Test",INDEX(Method_Test[],MATCH("LandRemovalPotential",Method_Test[Criteria],0),2),""))</f>
        <v>0.19550000000000001</v>
      </c>
      <c r="N232" s="3">
        <f>IF(AND(calc[[#This Row],[C3Source]]="RoeNoAgri",calc[[#This Row],[C4Source]]="FAO"),SUMIFS(DataShLandRemPot[FAOSh_noagri],DataShLandRemPot[ISO3],calc[[#This Row],[ISO3]]),IF(AND(calc[[#This Row],[C3Source]]="RoeAgri",calc[[#This Row],[C4Source]]="FAO"),SUMIFS(DataShLandRemPot[FAOSh_withagri],DataShLandRemPot[ISO3],calc[[#This Row],[ISO3]]),IF(AND(calc[[#This Row],[C3Source]]="RoeNoAgri",calc[[#This Row],[C4Source]]="GHGI"),SUMIFS(DataShLandRemPot[GHGISh_noagri],DataShLandRemPot[ISO3],calc[[#This Row],[ISO3]]),IF(AND(calc[[#This Row],[C3Source]]="RoeAgri",calc[[#This Row],[C4Source]]="GHGI"),SUMIFS(DataShLandRemPot[GHGISh_wagri],DataShLandRemPot[ISO3],calc[[#This Row],[ISO3]]),""))))</f>
        <v>4.0236595108790789E-2</v>
      </c>
      <c r="O232" t="str">
        <f>IF(calc[[#This Row],[C3Value]]&lt;&gt;0,IF(calc[[#This Row],[C3Value]]&gt;=calc[[#This Row],[C3Threshold]],"Yes","No"),"nd")</f>
        <v>No</v>
      </c>
      <c r="P232" t="str">
        <f>IF(calc[[#This Row],[Method]]="FABLEBrief",INDEX(Method_FABLEBrief[],MATCH("LULUCFnegative",Method_FABLEBrief[Criteria],0),3),IF(calc[[#This Row],[Method]]="Test",INDEX(Method_Test[],MATCH("LULUCFnegative",Method_Test[Criteria],0),3),""))</f>
        <v>FAO</v>
      </c>
      <c r="Q232" s="25">
        <f>IF(calc[[#This Row],[Method]]="FABLEBrief",INDEX(Method_FABLEBrief[],MATCH("LULUCFnegative",Method_FABLEBrief[Criteria],0),2),IF(calc[[#This Row],[Method]]="Test",INDEX(Method_Test[],MATCH("LULUCFnegative",Method_Test[Criteria],0),2),""))</f>
        <v>0</v>
      </c>
      <c r="R232" s="29">
        <f>IF(calc[[#This Row],[C4Source]]="FAO",SUMIFS(DataGHGFAO[LULUCF_MtCO2e],DataGHGFAO[ISO3],calc[[#This Row],[ISO3]]),IF(calc[[#This Row],[C4Source]]="GHGI",SUMIFS(DataGHGI[MtCO2e],DataGHGI[Sector],"Land-Use Change and Forestry",DataGHGI[ISO3],calc[[#This Row],[ISO3]]),""))</f>
        <v>0.12739910000000002</v>
      </c>
      <c r="S232" t="str">
        <f>IF(calc[[#This Row],[C4Value]]&lt;&gt;0,IF(calc[[#This Row],[C4Value]]&lt;calc[[#This Row],[C4Threshold]],"Yes","No"),"nd")</f>
        <v>No</v>
      </c>
      <c r="T232" t="str">
        <f>IF(calc[[#This Row],[Method]]="FABLEBrief",INDEX(Method_FABLEBrief[],MATCH("AFOLU",Method_FABLEBrief[Criteria],0),3),IF(calc[[#This Row],[Method]]="Test",INDEX(Method_Test[],MATCH("AFOLU",Method_Test[Criteria],0),3),""))</f>
        <v>FAO</v>
      </c>
      <c r="U232" s="25">
        <f>IF(calc[[#This Row],[Method]]="FABLEBrief",INDEX(Method_FABLEBrief[],MATCH("AFOLU",Method_FABLEBrief[Criteria],0),2),IF(calc[[#This Row],[Method]]="Test",INDEX(Method_Test[],MATCH("AFOLU",Method_Test[Criteria],0),2),""))</f>
        <v>0</v>
      </c>
      <c r="V232" s="25">
        <f>IF(calc[[#This Row],[C5Source]]="FAO",SUMIFS(DataGHGFAO[AFOLU_MtCO2e],DataGHGFAO[ISO3],calc[[#This Row],[ISO3]]),IF(calc[[#This Row],[C5Source]]="GHGI",SUMIFS(DataGHGI[MtCO2e],DataGHGI[Sector],"Land-Use Change and Forestry",DataGHGI[ISO3],calc[[#This Row],[ISO3]])+SUMIFS(DataGHGI[MtCO2e],DataGHGI[Sector],"Agriculture",DataGHGI[ISO3],calc[[#This Row],[ISO3]]),""))</f>
        <v>0.42091849999999997</v>
      </c>
      <c r="W232" t="str">
        <f>IF(calc[[#This Row],[C5Value]]&lt;&gt;0,IF(calc[[#This Row],[C5Value]]&lt;calc[[#This Row],[C5Threshold]],"No","Yes"),"nd")</f>
        <v>Yes</v>
      </c>
      <c r="X232" s="60" t="str">
        <f>IF(AND(calc[[#This Row],[C1Outcome]]="NO",calc[[#This Row],[C2Outcome]]="NO"),IF(calc[[#This Row],[C3Outcome]]="YES","Profile5","Profile6"),IF(calc[[#This Row],[C3Outcome]]="No","Profile4",IF(calc[[#This Row],[C4Outcome]]="YES",IF(calc[[#This Row],[C5Outcome]]="YES","Profile1","Profile2"),"Profile3")))</f>
        <v>Profile4</v>
      </c>
      <c r="Y232" s="44" t="str">
        <f>IF(OR(calc[[#This Row],[C1Outcome]]="nd",calc[[#This Row],[C3Outcome]]="nd",calc[[#This Row],[C5Outcome]]="nd"),"",calc[[#This Row],[PROFILE_pre]])</f>
        <v>Profile4</v>
      </c>
      <c r="Z232" s="62">
        <f>SUMIFS(DataGHGFAO[LULUCF_MtCO2e],DataGHGFAO[ISO3],calc[[#This Row],[ISO3]])</f>
        <v>0.12739910000000002</v>
      </c>
      <c r="AA232" s="62">
        <f>SUMIFS(DataGHGFAO[Crop_MtCO2e],DataGHGFAO[ISO3],calc[[#This Row],[ISO3]])</f>
        <v>4.4005799999999984E-2</v>
      </c>
      <c r="AB232" s="62">
        <f>SUMIFS(DataGHGFAO[Livestock_MtCO2e],DataGHGFAO[ISO3],calc[[#This Row],[ISO3]])</f>
        <v>0.2495135</v>
      </c>
      <c r="AC232" s="62">
        <f>SUMIFS(DataGHGFAO[AFOLU_MtCO2e],DataGHGFAO[ISO3],calc[[#This Row],[ISO3]])</f>
        <v>0.42091849999999997</v>
      </c>
    </row>
    <row r="233" spans="1:29">
      <c r="A233" t="s">
        <v>167</v>
      </c>
      <c r="B233" t="s">
        <v>168</v>
      </c>
      <c r="C233" t="str">
        <f>INDEX(SelectionMethod[],MATCH("x",SelectionMethod[Selection],0),2)</f>
        <v>FABLEBrief</v>
      </c>
      <c r="D233" t="str">
        <f>IF(calc[[#This Row],[Method]]="FABLEBrief",INDEX(Method_FABLEBrief[],MATCH("Totalkcal",Method_FABLEBrief[Criteria],0),3),IF(calc[[#This Row],[Method]]="Test",INDEX(Method_Test[],MATCH("Totalkcal",Method_Test[Criteria],0),3),""))</f>
        <v>FAO</v>
      </c>
      <c r="E233">
        <f>IF(calc[[#This Row],[Method]]="FABLEBrief",INDEX(Method_FABLEBrief[],MATCH("Totalkcal",Method_FABLEBrief[Criteria],0),2),IF(calc[[#This Row],[Method]]="Test",INDEX(Method_Test[],MATCH("Totalkcal",Method_Test[Criteria],0),2),""))</f>
        <v>3000</v>
      </c>
      <c r="F233">
        <f>IF(calc[[#This Row],[C1Source]]="FAO",SUMIFS(DataFoodConso[Total Kcal],DataFoodConso[ISO3],calc[[#This Row],[ISO3]]),"")</f>
        <v>3499</v>
      </c>
      <c r="G233" t="str">
        <f>IF(calc[[#This Row],[C1Value]]&gt;0,IF(calc[[#This Row],[C1Value]]&lt;=calc[[#This Row],[C1Threshold]],"No","Yes"),"nd")</f>
        <v>Yes</v>
      </c>
      <c r="H233" t="str">
        <f>IF(calc[[#This Row],[Method]]="FABLEBrief",INDEX(Method_FABLEBrief[],MATCH("RedMeatkcal",Method_FABLEBrief[Criteria],0),3),IF(calc[[#This Row],[Method]]="Test",INDEX(Method_Test[],MATCH("RedMeatkcal",Method_Test[Criteria],0),3),""))</f>
        <v>FAO</v>
      </c>
      <c r="I233">
        <f>IF(calc[[#This Row],[Method]]="FABLEBrief",INDEX(Method_FABLEBrief[],MATCH("RedMeatkcal",Method_FABLEBrief[Criteria],0),2),IF(calc[[#This Row],[Method]]="Test",INDEX(Method_Test[],MATCH("RedMeatkcal",Method_Test[Criteria],0),2),""))</f>
        <v>60</v>
      </c>
      <c r="J233">
        <f>IF(calc[[#This Row],[C2Source]]="FAO",SUMIFS(DataFoodConso[Red Meat],DataFoodConso[ISO3],calc[[#This Row],[ISO3]]),"")</f>
        <v>56</v>
      </c>
      <c r="K233" t="str">
        <f>IF(AND(calc[[#This Row],[C2Value]]&gt;0,calc[[#This Row],[C2Value]]&lt;=calc[[#This Row],[C2Threshold]]),"No","Yes")</f>
        <v>No</v>
      </c>
      <c r="L233" t="str">
        <f>IF(calc[[#This Row],[Method]]="FABLEBrief",INDEX(Method_FABLEBrief[],MATCH("LandRemovalPotential",Method_FABLEBrief[Criteria],0),3),IF(calc[[#This Row],[Method]]="Test",INDEX(Method_Test[],MATCH("LandRemovalPotential",Method_Test[Criteria],0),3),""))</f>
        <v>RoeNoAgri</v>
      </c>
      <c r="M233" s="3">
        <f>IF(calc[[#This Row],[Method]]="FABLEBrief",INDEX(Method_FABLEBrief[],MATCH("LandRemovalPotential",Method_FABLEBrief[Criteria],0),2),IF(calc[[#This Row],[Method]]="Test",INDEX(Method_Test[],MATCH("LandRemovalPotential",Method_Test[Criteria],0),2),""))</f>
        <v>0.19550000000000001</v>
      </c>
      <c r="N233" s="3">
        <f>IF(AND(calc[[#This Row],[C3Source]]="RoeNoAgri",calc[[#This Row],[C4Source]]="FAO"),SUMIFS(DataShLandRemPot[FAOSh_noagri],DataShLandRemPot[ISO3],calc[[#This Row],[ISO3]]),IF(AND(calc[[#This Row],[C3Source]]="RoeAgri",calc[[#This Row],[C4Source]]="FAO"),SUMIFS(DataShLandRemPot[FAOSh_withagri],DataShLandRemPot[ISO3],calc[[#This Row],[ISO3]]),IF(AND(calc[[#This Row],[C3Source]]="RoeNoAgri",calc[[#This Row],[C4Source]]="GHGI"),SUMIFS(DataShLandRemPot[GHGISh_noagri],DataShLandRemPot[ISO3],calc[[#This Row],[ISO3]]),IF(AND(calc[[#This Row],[C3Source]]="RoeAgri",calc[[#This Row],[C4Source]]="GHGI"),SUMIFS(DataShLandRemPot[GHGISh_wagri],DataShLandRemPot[ISO3],calc[[#This Row],[ISO3]]),""))))</f>
        <v>2.8389511368509941E-2</v>
      </c>
      <c r="O233" t="str">
        <f>IF(calc[[#This Row],[C3Value]]&lt;&gt;0,IF(calc[[#This Row],[C3Value]]&gt;=calc[[#This Row],[C3Threshold]],"Yes","No"),"nd")</f>
        <v>No</v>
      </c>
      <c r="P233" t="str">
        <f>IF(calc[[#This Row],[Method]]="FABLEBrief",INDEX(Method_FABLEBrief[],MATCH("LULUCFnegative",Method_FABLEBrief[Criteria],0),3),IF(calc[[#This Row],[Method]]="Test",INDEX(Method_Test[],MATCH("LULUCFnegative",Method_Test[Criteria],0),3),""))</f>
        <v>FAO</v>
      </c>
      <c r="Q233" s="25">
        <f>IF(calc[[#This Row],[Method]]="FABLEBrief",INDEX(Method_FABLEBrief[],MATCH("LULUCFnegative",Method_FABLEBrief[Criteria],0),2),IF(calc[[#This Row],[Method]]="Test",INDEX(Method_Test[],MATCH("LULUCFnegative",Method_Test[Criteria],0),2),""))</f>
        <v>0</v>
      </c>
      <c r="R233" s="29">
        <f>IF(calc[[#This Row],[C4Source]]="FAO",SUMIFS(DataGHGFAO[LULUCF_MtCO2e],DataGHGFAO[ISO3],calc[[#This Row],[ISO3]]),IF(calc[[#This Row],[C4Source]]="GHGI",SUMIFS(DataGHGI[MtCO2e],DataGHGI[Sector],"Land-Use Change and Forestry",DataGHGI[ISO3],calc[[#This Row],[ISO3]]),""))</f>
        <v>-3.7838517999999999</v>
      </c>
      <c r="S233" t="str">
        <f>IF(calc[[#This Row],[C4Value]]&lt;&gt;0,IF(calc[[#This Row],[C4Value]]&lt;calc[[#This Row],[C4Threshold]],"Yes","No"),"nd")</f>
        <v>Yes</v>
      </c>
      <c r="T233" t="str">
        <f>IF(calc[[#This Row],[Method]]="FABLEBrief",INDEX(Method_FABLEBrief[],MATCH("AFOLU",Method_FABLEBrief[Criteria],0),3),IF(calc[[#This Row],[Method]]="Test",INDEX(Method_Test[],MATCH("AFOLU",Method_Test[Criteria],0),3),""))</f>
        <v>FAO</v>
      </c>
      <c r="U233" s="25">
        <f>IF(calc[[#This Row],[Method]]="FABLEBrief",INDEX(Method_FABLEBrief[],MATCH("AFOLU",Method_FABLEBrief[Criteria],0),2),IF(calc[[#This Row],[Method]]="Test",INDEX(Method_Test[],MATCH("AFOLU",Method_Test[Criteria],0),2),""))</f>
        <v>0</v>
      </c>
      <c r="V233" s="25">
        <f>IF(calc[[#This Row],[C5Source]]="FAO",SUMIFS(DataGHGFAO[AFOLU_MtCO2e],DataGHGFAO[ISO3],calc[[#This Row],[ISO3]]),IF(calc[[#This Row],[C5Source]]="GHGI",SUMIFS(DataGHGI[MtCO2e],DataGHGI[Sector],"Land-Use Change and Forestry",DataGHGI[ISO3],calc[[#This Row],[ISO3]])+SUMIFS(DataGHGI[MtCO2e],DataGHGI[Sector],"Agriculture",DataGHGI[ISO3],calc[[#This Row],[ISO3]]),""))</f>
        <v>0.80985240000000003</v>
      </c>
      <c r="W233" t="str">
        <f>IF(calc[[#This Row],[C5Value]]&lt;&gt;0,IF(calc[[#This Row],[C5Value]]&lt;calc[[#This Row],[C5Threshold]],"No","Yes"),"nd")</f>
        <v>Yes</v>
      </c>
      <c r="X233" s="60" t="str">
        <f>IF(AND(calc[[#This Row],[C1Outcome]]="NO",calc[[#This Row],[C2Outcome]]="NO"),IF(calc[[#This Row],[C3Outcome]]="YES","Profile5","Profile6"),IF(calc[[#This Row],[C3Outcome]]="No","Profile4",IF(calc[[#This Row],[C4Outcome]]="YES",IF(calc[[#This Row],[C5Outcome]]="YES","Profile1","Profile2"),"Profile3")))</f>
        <v>Profile4</v>
      </c>
      <c r="Y233" s="44" t="str">
        <f>IF(OR(calc[[#This Row],[C1Outcome]]="nd",calc[[#This Row],[C3Outcome]]="nd",calc[[#This Row],[C5Outcome]]="nd"),"",calc[[#This Row],[PROFILE_pre]])</f>
        <v>Profile4</v>
      </c>
      <c r="Z233" s="62">
        <f>SUMIFS(DataGHGFAO[LULUCF_MtCO2e],DataGHGFAO[ISO3],calc[[#This Row],[ISO3]])</f>
        <v>-3.7838517999999999</v>
      </c>
      <c r="AA233" s="62">
        <f>SUMIFS(DataGHGFAO[Crop_MtCO2e],DataGHGFAO[ISO3],calc[[#This Row],[ISO3]])</f>
        <v>0.63454519999999981</v>
      </c>
      <c r="AB233" s="62">
        <f>SUMIFS(DataGHGFAO[Livestock_MtCO2e],DataGHGFAO[ISO3],calc[[#This Row],[ISO3]])</f>
        <v>3.9591590000000005</v>
      </c>
      <c r="AC233" s="62">
        <f>SUMIFS(DataGHGFAO[AFOLU_MtCO2e],DataGHGFAO[ISO3],calc[[#This Row],[ISO3]])</f>
        <v>0.80985240000000003</v>
      </c>
    </row>
    <row r="234" spans="1:29">
      <c r="A234" t="s">
        <v>155</v>
      </c>
      <c r="B234" t="s">
        <v>156</v>
      </c>
      <c r="C234" t="str">
        <f>INDEX(SelectionMethod[],MATCH("x",SelectionMethod[Selection],0),2)</f>
        <v>FABLEBrief</v>
      </c>
      <c r="D234" t="str">
        <f>IF(calc[[#This Row],[Method]]="FABLEBrief",INDEX(Method_FABLEBrief[],MATCH("Totalkcal",Method_FABLEBrief[Criteria],0),3),IF(calc[[#This Row],[Method]]="Test",INDEX(Method_Test[],MATCH("Totalkcal",Method_Test[Criteria],0),3),""))</f>
        <v>FAO</v>
      </c>
      <c r="E234">
        <f>IF(calc[[#This Row],[Method]]="FABLEBrief",INDEX(Method_FABLEBrief[],MATCH("Totalkcal",Method_FABLEBrief[Criteria],0),2),IF(calc[[#This Row],[Method]]="Test",INDEX(Method_Test[],MATCH("Totalkcal",Method_Test[Criteria],0),2),""))</f>
        <v>3000</v>
      </c>
      <c r="F234">
        <f>IF(calc[[#This Row],[C1Source]]="FAO",SUMIFS(DataFoodConso[Total Kcal],DataFoodConso[ISO3],calc[[#This Row],[ISO3]]),"")</f>
        <v>3734</v>
      </c>
      <c r="G234" t="str">
        <f>IF(calc[[#This Row],[C1Value]]&gt;0,IF(calc[[#This Row],[C1Value]]&lt;=calc[[#This Row],[C1Threshold]],"No","Yes"),"nd")</f>
        <v>Yes</v>
      </c>
      <c r="H234" t="str">
        <f>IF(calc[[#This Row],[Method]]="FABLEBrief",INDEX(Method_FABLEBrief[],MATCH("RedMeatkcal",Method_FABLEBrief[Criteria],0),3),IF(calc[[#This Row],[Method]]="Test",INDEX(Method_Test[],MATCH("RedMeatkcal",Method_Test[Criteria],0),3),""))</f>
        <v>FAO</v>
      </c>
      <c r="I234">
        <f>IF(calc[[#This Row],[Method]]="FABLEBrief",INDEX(Method_FABLEBrief[],MATCH("RedMeatkcal",Method_FABLEBrief[Criteria],0),2),IF(calc[[#This Row],[Method]]="Test",INDEX(Method_Test[],MATCH("RedMeatkcal",Method_Test[Criteria],0),2),""))</f>
        <v>60</v>
      </c>
      <c r="J234">
        <f>IF(calc[[#This Row],[C2Source]]="FAO",SUMIFS(DataFoodConso[Red Meat],DataFoodConso[ISO3],calc[[#This Row],[ISO3]]),"")</f>
        <v>82</v>
      </c>
      <c r="K234" t="str">
        <f>IF(AND(calc[[#This Row],[C2Value]]&gt;0,calc[[#This Row],[C2Value]]&lt;=calc[[#This Row],[C2Threshold]]),"No","Yes")</f>
        <v>Yes</v>
      </c>
      <c r="L234" t="str">
        <f>IF(calc[[#This Row],[Method]]="FABLEBrief",INDEX(Method_FABLEBrief[],MATCH("LandRemovalPotential",Method_FABLEBrief[Criteria],0),3),IF(calc[[#This Row],[Method]]="Test",INDEX(Method_Test[],MATCH("LandRemovalPotential",Method_Test[Criteria],0),3),""))</f>
        <v>RoeNoAgri</v>
      </c>
      <c r="M234" s="3">
        <f>IF(calc[[#This Row],[Method]]="FABLEBrief",INDEX(Method_FABLEBrief[],MATCH("LandRemovalPotential",Method_FABLEBrief[Criteria],0),2),IF(calc[[#This Row],[Method]]="Test",INDEX(Method_Test[],MATCH("LandRemovalPotential",Method_Test[Criteria],0),2),""))</f>
        <v>0.19550000000000001</v>
      </c>
      <c r="N234" s="3">
        <f>IF(AND(calc[[#This Row],[C3Source]]="RoeNoAgri",calc[[#This Row],[C4Source]]="FAO"),SUMIFS(DataShLandRemPot[FAOSh_noagri],DataShLandRemPot[ISO3],calc[[#This Row],[ISO3]]),IF(AND(calc[[#This Row],[C3Source]]="RoeAgri",calc[[#This Row],[C4Source]]="FAO"),SUMIFS(DataShLandRemPot[FAOSh_withagri],DataShLandRemPot[ISO3],calc[[#This Row],[ISO3]]),IF(AND(calc[[#This Row],[C3Source]]="RoeNoAgri",calc[[#This Row],[C4Source]]="GHGI"),SUMIFS(DataShLandRemPot[GHGISh_noagri],DataShLandRemPot[ISO3],calc[[#This Row],[ISO3]]),IF(AND(calc[[#This Row],[C3Source]]="RoeAgri",calc[[#This Row],[C4Source]]="GHGI"),SUMIFS(DataShLandRemPot[GHGISh_wagri],DataShLandRemPot[ISO3],calc[[#This Row],[ISO3]]),""))))</f>
        <v>4.4666686126710833E-2</v>
      </c>
      <c r="O234" t="str">
        <f>IF(calc[[#This Row],[C3Value]]&lt;&gt;0,IF(calc[[#This Row],[C3Value]]&gt;=calc[[#This Row],[C3Threshold]],"Yes","No"),"nd")</f>
        <v>No</v>
      </c>
      <c r="P234" t="str">
        <f>IF(calc[[#This Row],[Method]]="FABLEBrief",INDEX(Method_FABLEBrief[],MATCH("LULUCFnegative",Method_FABLEBrief[Criteria],0),3),IF(calc[[#This Row],[Method]]="Test",INDEX(Method_Test[],MATCH("LULUCFnegative",Method_Test[Criteria],0),3),""))</f>
        <v>FAO</v>
      </c>
      <c r="Q234" s="25">
        <f>IF(calc[[#This Row],[Method]]="FABLEBrief",INDEX(Method_FABLEBrief[],MATCH("LULUCFnegative",Method_FABLEBrief[Criteria],0),2),IF(calc[[#This Row],[Method]]="Test",INDEX(Method_Test[],MATCH("LULUCFnegative",Method_Test[Criteria],0),2),""))</f>
        <v>0</v>
      </c>
      <c r="R234" s="29">
        <f>IF(calc[[#This Row],[C4Source]]="FAO",SUMIFS(DataGHGFAO[LULUCF_MtCO2e],DataGHGFAO[ISO3],calc[[#This Row],[ISO3]]),IF(calc[[#This Row],[C4Source]]="GHGI",SUMIFS(DataGHGI[MtCO2e],DataGHGI[Sector],"Land-Use Change and Forestry",DataGHGI[ISO3],calc[[#This Row],[ISO3]]),""))</f>
        <v>-28.614795699999998</v>
      </c>
      <c r="S234" t="str">
        <f>IF(calc[[#This Row],[C4Value]]&lt;&gt;0,IF(calc[[#This Row],[C4Value]]&lt;calc[[#This Row],[C4Threshold]],"Yes","No"),"nd")</f>
        <v>Yes</v>
      </c>
      <c r="T234" t="str">
        <f>IF(calc[[#This Row],[Method]]="FABLEBrief",INDEX(Method_FABLEBrief[],MATCH("AFOLU",Method_FABLEBrief[Criteria],0),3),IF(calc[[#This Row],[Method]]="Test",INDEX(Method_Test[],MATCH("AFOLU",Method_Test[Criteria],0),3),""))</f>
        <v>FAO</v>
      </c>
      <c r="U234" s="25">
        <f>IF(calc[[#This Row],[Method]]="FABLEBrief",INDEX(Method_FABLEBrief[],MATCH("AFOLU",Method_FABLEBrief[Criteria],0),2),IF(calc[[#This Row],[Method]]="Test",INDEX(Method_Test[],MATCH("AFOLU",Method_Test[Criteria],0),2),""))</f>
        <v>0</v>
      </c>
      <c r="V234" s="25">
        <f>IF(calc[[#This Row],[C5Source]]="FAO",SUMIFS(DataGHGFAO[AFOLU_MtCO2e],DataGHGFAO[ISO3],calc[[#This Row],[ISO3]]),IF(calc[[#This Row],[C5Source]]="GHGI",SUMIFS(DataGHGI[MtCO2e],DataGHGI[Sector],"Land-Use Change and Forestry",DataGHGI[ISO3],calc[[#This Row],[ISO3]])+SUMIFS(DataGHGI[MtCO2e],DataGHGI[Sector],"Agriculture",DataGHGI[ISO3],calc[[#This Row],[ISO3]]),""))</f>
        <v>23.8679244</v>
      </c>
      <c r="W234" t="str">
        <f>IF(calc[[#This Row],[C5Value]]&lt;&gt;0,IF(calc[[#This Row],[C5Value]]&lt;calc[[#This Row],[C5Threshold]],"No","Yes"),"nd")</f>
        <v>Yes</v>
      </c>
      <c r="X234" s="60" t="str">
        <f>IF(AND(calc[[#This Row],[C1Outcome]]="NO",calc[[#This Row],[C2Outcome]]="NO"),IF(calc[[#This Row],[C3Outcome]]="YES","Profile5","Profile6"),IF(calc[[#This Row],[C3Outcome]]="No","Profile4",IF(calc[[#This Row],[C4Outcome]]="YES",IF(calc[[#This Row],[C5Outcome]]="YES","Profile1","Profile2"),"Profile3")))</f>
        <v>Profile4</v>
      </c>
      <c r="Y234" s="44" t="str">
        <f>IF(OR(calc[[#This Row],[C1Outcome]]="nd",calc[[#This Row],[C3Outcome]]="nd",calc[[#This Row],[C5Outcome]]="nd"),"",calc[[#This Row],[PROFILE_pre]])</f>
        <v>Profile4</v>
      </c>
      <c r="Z234" s="62">
        <f>SUMIFS(DataGHGFAO[LULUCF_MtCO2e],DataGHGFAO[ISO3],calc[[#This Row],[ISO3]])</f>
        <v>-28.614795699999998</v>
      </c>
      <c r="AA234" s="62">
        <f>SUMIFS(DataGHGFAO[Crop_MtCO2e],DataGHGFAO[ISO3],calc[[#This Row],[ISO3]])</f>
        <v>13.035489500000004</v>
      </c>
      <c r="AB234" s="62">
        <f>SUMIFS(DataGHGFAO[Livestock_MtCO2e],DataGHGFAO[ISO3],calc[[#This Row],[ISO3]])</f>
        <v>39.447230599999997</v>
      </c>
      <c r="AC234" s="62">
        <f>SUMIFS(DataGHGFAO[AFOLU_MtCO2e],DataGHGFAO[ISO3],calc[[#This Row],[ISO3]])</f>
        <v>23.8679244</v>
      </c>
    </row>
    <row r="235" spans="1:29">
      <c r="A235" t="s">
        <v>105</v>
      </c>
      <c r="B235" t="s">
        <v>106</v>
      </c>
      <c r="C235" t="str">
        <f>INDEX(SelectionMethod[],MATCH("x",SelectionMethod[Selection],0),2)</f>
        <v>FABLEBrief</v>
      </c>
      <c r="D235" t="str">
        <f>IF(calc[[#This Row],[Method]]="FABLEBrief",INDEX(Method_FABLEBrief[],MATCH("Totalkcal",Method_FABLEBrief[Criteria],0),3),IF(calc[[#This Row],[Method]]="Test",INDEX(Method_Test[],MATCH("Totalkcal",Method_Test[Criteria],0),3),""))</f>
        <v>FAO</v>
      </c>
      <c r="E235">
        <f>IF(calc[[#This Row],[Method]]="FABLEBrief",INDEX(Method_FABLEBrief[],MATCH("Totalkcal",Method_FABLEBrief[Criteria],0),2),IF(calc[[#This Row],[Method]]="Test",INDEX(Method_Test[],MATCH("Totalkcal",Method_Test[Criteria],0),2),""))</f>
        <v>3000</v>
      </c>
      <c r="F235">
        <f>IF(calc[[#This Row],[C1Source]]="FAO",SUMIFS(DataFoodConso[Total Kcal],DataFoodConso[ISO3],calc[[#This Row],[ISO3]]),"")</f>
        <v>2879</v>
      </c>
      <c r="G235" t="str">
        <f>IF(calc[[#This Row],[C1Value]]&gt;0,IF(calc[[#This Row],[C1Value]]&lt;=calc[[#This Row],[C1Threshold]],"No","Yes"),"nd")</f>
        <v>No</v>
      </c>
      <c r="H235" t="str">
        <f>IF(calc[[#This Row],[Method]]="FABLEBrief",INDEX(Method_FABLEBrief[],MATCH("RedMeatkcal",Method_FABLEBrief[Criteria],0),3),IF(calc[[#This Row],[Method]]="Test",INDEX(Method_Test[],MATCH("RedMeatkcal",Method_Test[Criteria],0),3),""))</f>
        <v>FAO</v>
      </c>
      <c r="I235">
        <f>IF(calc[[#This Row],[Method]]="FABLEBrief",INDEX(Method_FABLEBrief[],MATCH("RedMeatkcal",Method_FABLEBrief[Criteria],0),2),IF(calc[[#This Row],[Method]]="Test",INDEX(Method_Test[],MATCH("RedMeatkcal",Method_Test[Criteria],0),2),""))</f>
        <v>60</v>
      </c>
      <c r="J235">
        <f>IF(calc[[#This Row],[C2Source]]="FAO",SUMIFS(DataFoodConso[Red Meat],DataFoodConso[ISO3],calc[[#This Row],[ISO3]]),"")</f>
        <v>287</v>
      </c>
      <c r="K235" t="str">
        <f>IF(AND(calc[[#This Row],[C2Value]]&gt;0,calc[[#This Row],[C2Value]]&lt;=calc[[#This Row],[C2Threshold]]),"No","Yes")</f>
        <v>Yes</v>
      </c>
      <c r="L235" t="str">
        <f>IF(calc[[#This Row],[Method]]="FABLEBrief",INDEX(Method_FABLEBrief[],MATCH("LandRemovalPotential",Method_FABLEBrief[Criteria],0),3),IF(calc[[#This Row],[Method]]="Test",INDEX(Method_Test[],MATCH("LandRemovalPotential",Method_Test[Criteria],0),3),""))</f>
        <v>RoeNoAgri</v>
      </c>
      <c r="M235" s="3">
        <f>IF(calc[[#This Row],[Method]]="FABLEBrief",INDEX(Method_FABLEBrief[],MATCH("LandRemovalPotential",Method_FABLEBrief[Criteria],0),2),IF(calc[[#This Row],[Method]]="Test",INDEX(Method_Test[],MATCH("LandRemovalPotential",Method_Test[Criteria],0),2),""))</f>
        <v>0.19550000000000001</v>
      </c>
      <c r="N235" s="3">
        <f>IF(AND(calc[[#This Row],[C3Source]]="RoeNoAgri",calc[[#This Row],[C4Source]]="FAO"),SUMIFS(DataShLandRemPot[FAOSh_noagri],DataShLandRemPot[ISO3],calc[[#This Row],[ISO3]]),IF(AND(calc[[#This Row],[C3Source]]="RoeAgri",calc[[#This Row],[C4Source]]="FAO"),SUMIFS(DataShLandRemPot[FAOSh_withagri],DataShLandRemPot[ISO3],calc[[#This Row],[ISO3]]),IF(AND(calc[[#This Row],[C3Source]]="RoeNoAgri",calc[[#This Row],[C4Source]]="GHGI"),SUMIFS(DataShLandRemPot[GHGISh_noagri],DataShLandRemPot[ISO3],calc[[#This Row],[ISO3]]),IF(AND(calc[[#This Row],[C3Source]]="RoeAgri",calc[[#This Row],[C4Source]]="GHGI"),SUMIFS(DataShLandRemPot[GHGISh_wagri],DataShLandRemPot[ISO3],calc[[#This Row],[ISO3]]),""))))</f>
        <v>3.5603561084600739E-4</v>
      </c>
      <c r="O235" t="str">
        <f>IF(calc[[#This Row],[C3Value]]&lt;&gt;0,IF(calc[[#This Row],[C3Value]]&gt;=calc[[#This Row],[C3Threshold]],"Yes","No"),"nd")</f>
        <v>No</v>
      </c>
      <c r="P235" t="str">
        <f>IF(calc[[#This Row],[Method]]="FABLEBrief",INDEX(Method_FABLEBrief[],MATCH("LULUCFnegative",Method_FABLEBrief[Criteria],0),3),IF(calc[[#This Row],[Method]]="Test",INDEX(Method_Test[],MATCH("LULUCFnegative",Method_Test[Criteria],0),3),""))</f>
        <v>FAO</v>
      </c>
      <c r="Q235" s="25">
        <f>IF(calc[[#This Row],[Method]]="FABLEBrief",INDEX(Method_FABLEBrief[],MATCH("LULUCFnegative",Method_FABLEBrief[Criteria],0),2),IF(calc[[#This Row],[Method]]="Test",INDEX(Method_Test[],MATCH("LULUCFnegative",Method_Test[Criteria],0),2),""))</f>
        <v>0</v>
      </c>
      <c r="R235" s="29">
        <f>IF(calc[[#This Row],[C4Source]]="FAO",SUMIFS(DataGHGFAO[LULUCF_MtCO2e],DataGHGFAO[ISO3],calc[[#This Row],[ISO3]]),IF(calc[[#This Row],[C4Source]]="GHGI",SUMIFS(DataGHGI[MtCO2e],DataGHGI[Sector],"Land-Use Change and Forestry",DataGHGI[ISO3],calc[[#This Row],[ISO3]]),""))</f>
        <v>0</v>
      </c>
      <c r="S235" t="str">
        <f>IF(calc[[#This Row],[C4Value]]&lt;&gt;0,IF(calc[[#This Row],[C4Value]]&lt;calc[[#This Row],[C4Threshold]],"Yes","No"),"nd")</f>
        <v>nd</v>
      </c>
      <c r="T235" t="str">
        <f>IF(calc[[#This Row],[Method]]="FABLEBrief",INDEX(Method_FABLEBrief[],MATCH("AFOLU",Method_FABLEBrief[Criteria],0),3),IF(calc[[#This Row],[Method]]="Test",INDEX(Method_Test[],MATCH("AFOLU",Method_Test[Criteria],0),3),""))</f>
        <v>FAO</v>
      </c>
      <c r="U235" s="25">
        <f>IF(calc[[#This Row],[Method]]="FABLEBrief",INDEX(Method_FABLEBrief[],MATCH("AFOLU",Method_FABLEBrief[Criteria],0),2),IF(calc[[#This Row],[Method]]="Test",INDEX(Method_Test[],MATCH("AFOLU",Method_Test[Criteria],0),2),""))</f>
        <v>0</v>
      </c>
      <c r="V235" s="25">
        <f>IF(calc[[#This Row],[C5Source]]="FAO",SUMIFS(DataGHGFAO[AFOLU_MtCO2e],DataGHGFAO[ISO3],calc[[#This Row],[ISO3]]),IF(calc[[#This Row],[C5Source]]="GHGI",SUMIFS(DataGHGI[MtCO2e],DataGHGI[Sector],"Land-Use Change and Forestry",DataGHGI[ISO3],calc[[#This Row],[ISO3]])+SUMIFS(DataGHGI[MtCO2e],DataGHGI[Sector],"Agriculture",DataGHGI[ISO3],calc[[#This Row],[ISO3]]),""))</f>
        <v>10.364417400000001</v>
      </c>
      <c r="W235" t="str">
        <f>IF(calc[[#This Row],[C5Value]]&lt;&gt;0,IF(calc[[#This Row],[C5Value]]&lt;calc[[#This Row],[C5Threshold]],"No","Yes"),"nd")</f>
        <v>Yes</v>
      </c>
      <c r="X235" s="60" t="str">
        <f>IF(AND(calc[[#This Row],[C1Outcome]]="NO",calc[[#This Row],[C2Outcome]]="NO"),IF(calc[[#This Row],[C3Outcome]]="YES","Profile5","Profile6"),IF(calc[[#This Row],[C3Outcome]]="No","Profile4",IF(calc[[#This Row],[C4Outcome]]="YES",IF(calc[[#This Row],[C5Outcome]]="YES","Profile1","Profile2"),"Profile3")))</f>
        <v>Profile4</v>
      </c>
      <c r="Y235" s="44" t="str">
        <f>IF(OR(calc[[#This Row],[C1Outcome]]="nd",calc[[#This Row],[C3Outcome]]="nd",calc[[#This Row],[C5Outcome]]="nd"),"",calc[[#This Row],[PROFILE_pre]])</f>
        <v>Profile4</v>
      </c>
      <c r="Z235" s="62">
        <f>SUMIFS(DataGHGFAO[LULUCF_MtCO2e],DataGHGFAO[ISO3],calc[[#This Row],[ISO3]])</f>
        <v>0</v>
      </c>
      <c r="AA235" s="62">
        <f>SUMIFS(DataGHGFAO[Crop_MtCO2e],DataGHGFAO[ISO3],calc[[#This Row],[ISO3]])</f>
        <v>1.5188149000000006</v>
      </c>
      <c r="AB235" s="62">
        <f>SUMIFS(DataGHGFAO[Livestock_MtCO2e],DataGHGFAO[ISO3],calc[[#This Row],[ISO3]])</f>
        <v>8.8456025</v>
      </c>
      <c r="AC235" s="62">
        <f>SUMIFS(DataGHGFAO[AFOLU_MtCO2e],DataGHGFAO[ISO3],calc[[#This Row],[ISO3]])</f>
        <v>10.364417400000001</v>
      </c>
    </row>
    <row r="236" spans="1:29">
      <c r="A236" t="s">
        <v>478</v>
      </c>
      <c r="B236" t="s">
        <v>479</v>
      </c>
      <c r="C236" t="str">
        <f>INDEX(SelectionMethod[],MATCH("x",SelectionMethod[Selection],0),2)</f>
        <v>FABLEBrief</v>
      </c>
      <c r="D236" t="str">
        <f>IF(calc[[#This Row],[Method]]="FABLEBrief",INDEX(Method_FABLEBrief[],MATCH("Totalkcal",Method_FABLEBrief[Criteria],0),3),IF(calc[[#This Row],[Method]]="Test",INDEX(Method_Test[],MATCH("Totalkcal",Method_Test[Criteria],0),3),""))</f>
        <v>FAO</v>
      </c>
      <c r="E236">
        <f>IF(calc[[#This Row],[Method]]="FABLEBrief",INDEX(Method_FABLEBrief[],MATCH("Totalkcal",Method_FABLEBrief[Criteria],0),2),IF(calc[[#This Row],[Method]]="Test",INDEX(Method_Test[],MATCH("Totalkcal",Method_Test[Criteria],0),2),""))</f>
        <v>3000</v>
      </c>
      <c r="F236">
        <f>IF(calc[[#This Row],[C1Source]]="FAO",SUMIFS(DataFoodConso[Total Kcal],DataFoodConso[ISO3],calc[[#This Row],[ISO3]]),"")</f>
        <v>0</v>
      </c>
      <c r="G236" t="str">
        <f>IF(calc[[#This Row],[C1Value]]&gt;0,IF(calc[[#This Row],[C1Value]]&lt;=calc[[#This Row],[C1Threshold]],"No","Yes"),"nd")</f>
        <v>nd</v>
      </c>
      <c r="H236" t="str">
        <f>IF(calc[[#This Row],[Method]]="FABLEBrief",INDEX(Method_FABLEBrief[],MATCH("RedMeatkcal",Method_FABLEBrief[Criteria],0),3),IF(calc[[#This Row],[Method]]="Test",INDEX(Method_Test[],MATCH("RedMeatkcal",Method_Test[Criteria],0),3),""))</f>
        <v>FAO</v>
      </c>
      <c r="I236">
        <f>IF(calc[[#This Row],[Method]]="FABLEBrief",INDEX(Method_FABLEBrief[],MATCH("RedMeatkcal",Method_FABLEBrief[Criteria],0),2),IF(calc[[#This Row],[Method]]="Test",INDEX(Method_Test[],MATCH("RedMeatkcal",Method_Test[Criteria],0),2),""))</f>
        <v>60</v>
      </c>
      <c r="J236">
        <f>IF(calc[[#This Row],[C2Source]]="FAO",SUMIFS(DataFoodConso[Red Meat],DataFoodConso[ISO3],calc[[#This Row],[ISO3]]),"")</f>
        <v>0</v>
      </c>
      <c r="K236" t="str">
        <f>IF(AND(calc[[#This Row],[C2Value]]&gt;0,calc[[#This Row],[C2Value]]&lt;=calc[[#This Row],[C2Threshold]]),"No","Yes")</f>
        <v>Yes</v>
      </c>
      <c r="L236" t="str">
        <f>IF(calc[[#This Row],[Method]]="FABLEBrief",INDEX(Method_FABLEBrief[],MATCH("LandRemovalPotential",Method_FABLEBrief[Criteria],0),3),IF(calc[[#This Row],[Method]]="Test",INDEX(Method_Test[],MATCH("LandRemovalPotential",Method_Test[Criteria],0),3),""))</f>
        <v>RoeNoAgri</v>
      </c>
      <c r="M236" s="3">
        <f>IF(calc[[#This Row],[Method]]="FABLEBrief",INDEX(Method_FABLEBrief[],MATCH("LandRemovalPotential",Method_FABLEBrief[Criteria],0),2),IF(calc[[#This Row],[Method]]="Test",INDEX(Method_Test[],MATCH("LandRemovalPotential",Method_Test[Criteria],0),2),""))</f>
        <v>0.19550000000000001</v>
      </c>
      <c r="N236" s="3">
        <f>IF(AND(calc[[#This Row],[C3Source]]="RoeNoAgri",calc[[#This Row],[C4Source]]="FAO"),SUMIFS(DataShLandRemPot[FAOSh_noagri],DataShLandRemPot[ISO3],calc[[#This Row],[ISO3]]),IF(AND(calc[[#This Row],[C3Source]]="RoeAgri",calc[[#This Row],[C4Source]]="FAO"),SUMIFS(DataShLandRemPot[FAOSh_withagri],DataShLandRemPot[ISO3],calc[[#This Row],[ISO3]]),IF(AND(calc[[#This Row],[C3Source]]="RoeNoAgri",calc[[#This Row],[C4Source]]="GHGI"),SUMIFS(DataShLandRemPot[GHGISh_noagri],DataShLandRemPot[ISO3],calc[[#This Row],[ISO3]]),IF(AND(calc[[#This Row],[C3Source]]="RoeAgri",calc[[#This Row],[C4Source]]="GHGI"),SUMIFS(DataShLandRemPot[GHGISh_wagri],DataShLandRemPot[ISO3],calc[[#This Row],[ISO3]]),""))))</f>
        <v>0</v>
      </c>
      <c r="O236" t="str">
        <f>IF(calc[[#This Row],[C3Value]]&lt;&gt;0,IF(calc[[#This Row],[C3Value]]&gt;=calc[[#This Row],[C3Threshold]],"Yes","No"),"nd")</f>
        <v>nd</v>
      </c>
      <c r="P236" t="str">
        <f>IF(calc[[#This Row],[Method]]="FABLEBrief",INDEX(Method_FABLEBrief[],MATCH("LULUCFnegative",Method_FABLEBrief[Criteria],0),3),IF(calc[[#This Row],[Method]]="Test",INDEX(Method_Test[],MATCH("LULUCFnegative",Method_Test[Criteria],0),3),""))</f>
        <v>FAO</v>
      </c>
      <c r="Q236" s="25">
        <f>IF(calc[[#This Row],[Method]]="FABLEBrief",INDEX(Method_FABLEBrief[],MATCH("LULUCFnegative",Method_FABLEBrief[Criteria],0),2),IF(calc[[#This Row],[Method]]="Test",INDEX(Method_Test[],MATCH("LULUCFnegative",Method_Test[Criteria],0),2),""))</f>
        <v>0</v>
      </c>
      <c r="R236" s="29">
        <f>IF(calc[[#This Row],[C4Source]]="FAO",SUMIFS(DataGHGFAO[LULUCF_MtCO2e],DataGHGFAO[ISO3],calc[[#This Row],[ISO3]]),IF(calc[[#This Row],[C4Source]]="GHGI",SUMIFS(DataGHGI[MtCO2e],DataGHGI[Sector],"Land-Use Change and Forestry",DataGHGI[ISO3],calc[[#This Row],[ISO3]]),""))</f>
        <v>0</v>
      </c>
      <c r="S236" t="str">
        <f>IF(calc[[#This Row],[C4Value]]&lt;&gt;0,IF(calc[[#This Row],[C4Value]]&lt;calc[[#This Row],[C4Threshold]],"Yes","No"),"nd")</f>
        <v>nd</v>
      </c>
      <c r="T236" t="str">
        <f>IF(calc[[#This Row],[Method]]="FABLEBrief",INDEX(Method_FABLEBrief[],MATCH("AFOLU",Method_FABLEBrief[Criteria],0),3),IF(calc[[#This Row],[Method]]="Test",INDEX(Method_Test[],MATCH("AFOLU",Method_Test[Criteria],0),3),""))</f>
        <v>FAO</v>
      </c>
      <c r="U236" s="25">
        <f>IF(calc[[#This Row],[Method]]="FABLEBrief",INDEX(Method_FABLEBrief[],MATCH("AFOLU",Method_FABLEBrief[Criteria],0),2),IF(calc[[#This Row],[Method]]="Test",INDEX(Method_Test[],MATCH("AFOLU",Method_Test[Criteria],0),2),""))</f>
        <v>0</v>
      </c>
      <c r="V236" s="25">
        <f>IF(calc[[#This Row],[C5Source]]="FAO",SUMIFS(DataGHGFAO[AFOLU_MtCO2e],DataGHGFAO[ISO3],calc[[#This Row],[ISO3]]),IF(calc[[#This Row],[C5Source]]="GHGI",SUMIFS(DataGHGI[MtCO2e],DataGHGI[Sector],"Land-Use Change and Forestry",DataGHGI[ISO3],calc[[#This Row],[ISO3]])+SUMIFS(DataGHGI[MtCO2e],DataGHGI[Sector],"Agriculture",DataGHGI[ISO3],calc[[#This Row],[ISO3]]),""))</f>
        <v>0</v>
      </c>
      <c r="W236" t="str">
        <f>IF(calc[[#This Row],[C5Value]]&lt;&gt;0,IF(calc[[#This Row],[C5Value]]&lt;calc[[#This Row],[C5Threshold]],"No","Yes"),"nd")</f>
        <v>nd</v>
      </c>
      <c r="X236" s="60" t="str">
        <f>IF(AND(calc[[#This Row],[C1Outcome]]="NO",calc[[#This Row],[C2Outcome]]="NO"),IF(calc[[#This Row],[C3Outcome]]="YES","Profile5","Profile6"),IF(calc[[#This Row],[C3Outcome]]="No","Profile4",IF(calc[[#This Row],[C4Outcome]]="YES",IF(calc[[#This Row],[C5Outcome]]="YES","Profile1","Profile2"),"Profile3")))</f>
        <v>Profile3</v>
      </c>
      <c r="Y236" s="44" t="str">
        <f>IF(OR(calc[[#This Row],[C1Outcome]]="nd",calc[[#This Row],[C3Outcome]]="nd",calc[[#This Row],[C5Outcome]]="nd"),"",calc[[#This Row],[PROFILE_pre]])</f>
        <v/>
      </c>
      <c r="Z236" s="62">
        <f>SUMIFS(DataGHGFAO[LULUCF_MtCO2e],DataGHGFAO[ISO3],calc[[#This Row],[ISO3]])</f>
        <v>0</v>
      </c>
      <c r="AA236" s="62">
        <f>SUMIFS(DataGHGFAO[Crop_MtCO2e],DataGHGFAO[ISO3],calc[[#This Row],[ISO3]])</f>
        <v>0</v>
      </c>
      <c r="AB236" s="62">
        <f>SUMIFS(DataGHGFAO[Livestock_MtCO2e],DataGHGFAO[ISO3],calc[[#This Row],[ISO3]])</f>
        <v>0</v>
      </c>
      <c r="AC236" s="62">
        <f>SUMIFS(DataGHGFAO[AFOLU_MtCO2e],DataGHGFAO[ISO3],calc[[#This Row],[ISO3]])</f>
        <v>0</v>
      </c>
    </row>
    <row r="237" spans="1:29">
      <c r="A237" t="s">
        <v>480</v>
      </c>
      <c r="B237" t="s">
        <v>481</v>
      </c>
      <c r="C237" t="str">
        <f>INDEX(SelectionMethod[],MATCH("x",SelectionMethod[Selection],0),2)</f>
        <v>FABLEBrief</v>
      </c>
      <c r="D237" t="str">
        <f>IF(calc[[#This Row],[Method]]="FABLEBrief",INDEX(Method_FABLEBrief[],MATCH("Totalkcal",Method_FABLEBrief[Criteria],0),3),IF(calc[[#This Row],[Method]]="Test",INDEX(Method_Test[],MATCH("Totalkcal",Method_Test[Criteria],0),3),""))</f>
        <v>FAO</v>
      </c>
      <c r="E237">
        <f>IF(calc[[#This Row],[Method]]="FABLEBrief",INDEX(Method_FABLEBrief[],MATCH("Totalkcal",Method_FABLEBrief[Criteria],0),2),IF(calc[[#This Row],[Method]]="Test",INDEX(Method_Test[],MATCH("Totalkcal",Method_Test[Criteria],0),2),""))</f>
        <v>3000</v>
      </c>
      <c r="F237">
        <f>IF(calc[[#This Row],[C1Source]]="FAO",SUMIFS(DataFoodConso[Total Kcal],DataFoodConso[ISO3],calc[[#This Row],[ISO3]]),"")</f>
        <v>0</v>
      </c>
      <c r="G237" t="str">
        <f>IF(calc[[#This Row],[C1Value]]&gt;0,IF(calc[[#This Row],[C1Value]]&lt;=calc[[#This Row],[C1Threshold]],"No","Yes"),"nd")</f>
        <v>nd</v>
      </c>
      <c r="H237" t="str">
        <f>IF(calc[[#This Row],[Method]]="FABLEBrief",INDEX(Method_FABLEBrief[],MATCH("RedMeatkcal",Method_FABLEBrief[Criteria],0),3),IF(calc[[#This Row],[Method]]="Test",INDEX(Method_Test[],MATCH("RedMeatkcal",Method_Test[Criteria],0),3),""))</f>
        <v>FAO</v>
      </c>
      <c r="I237">
        <f>IF(calc[[#This Row],[Method]]="FABLEBrief",INDEX(Method_FABLEBrief[],MATCH("RedMeatkcal",Method_FABLEBrief[Criteria],0),2),IF(calc[[#This Row],[Method]]="Test",INDEX(Method_Test[],MATCH("RedMeatkcal",Method_Test[Criteria],0),2),""))</f>
        <v>60</v>
      </c>
      <c r="J237">
        <f>IF(calc[[#This Row],[C2Source]]="FAO",SUMIFS(DataFoodConso[Red Meat],DataFoodConso[ISO3],calc[[#This Row],[ISO3]]),"")</f>
        <v>0</v>
      </c>
      <c r="K237" t="str">
        <f>IF(AND(calc[[#This Row],[C2Value]]&gt;0,calc[[#This Row],[C2Value]]&lt;=calc[[#This Row],[C2Threshold]]),"No","Yes")</f>
        <v>Yes</v>
      </c>
      <c r="L237" t="str">
        <f>IF(calc[[#This Row],[Method]]="FABLEBrief",INDEX(Method_FABLEBrief[],MATCH("LandRemovalPotential",Method_FABLEBrief[Criteria],0),3),IF(calc[[#This Row],[Method]]="Test",INDEX(Method_Test[],MATCH("LandRemovalPotential",Method_Test[Criteria],0),3),""))</f>
        <v>RoeNoAgri</v>
      </c>
      <c r="M237" s="3">
        <f>IF(calc[[#This Row],[Method]]="FABLEBrief",INDEX(Method_FABLEBrief[],MATCH("LandRemovalPotential",Method_FABLEBrief[Criteria],0),2),IF(calc[[#This Row],[Method]]="Test",INDEX(Method_Test[],MATCH("LandRemovalPotential",Method_Test[Criteria],0),2),""))</f>
        <v>0.19550000000000001</v>
      </c>
      <c r="N237" s="3">
        <f>IF(AND(calc[[#This Row],[C3Source]]="RoeNoAgri",calc[[#This Row],[C4Source]]="FAO"),SUMIFS(DataShLandRemPot[FAOSh_noagri],DataShLandRemPot[ISO3],calc[[#This Row],[ISO3]]),IF(AND(calc[[#This Row],[C3Source]]="RoeAgri",calc[[#This Row],[C4Source]]="FAO"),SUMIFS(DataShLandRemPot[FAOSh_withagri],DataShLandRemPot[ISO3],calc[[#This Row],[ISO3]]),IF(AND(calc[[#This Row],[C3Source]]="RoeNoAgri",calc[[#This Row],[C4Source]]="GHGI"),SUMIFS(DataShLandRemPot[GHGISh_noagri],DataShLandRemPot[ISO3],calc[[#This Row],[ISO3]]),IF(AND(calc[[#This Row],[C3Source]]="RoeAgri",calc[[#This Row],[C4Source]]="GHGI"),SUMIFS(DataShLandRemPot[GHGISh_wagri],DataShLandRemPot[ISO3],calc[[#This Row],[ISO3]]),""))))</f>
        <v>2.3120918754407405E-2</v>
      </c>
      <c r="O237" t="str">
        <f>IF(calc[[#This Row],[C3Value]]&lt;&gt;0,IF(calc[[#This Row],[C3Value]]&gt;=calc[[#This Row],[C3Threshold]],"Yes","No"),"nd")</f>
        <v>No</v>
      </c>
      <c r="P237" t="str">
        <f>IF(calc[[#This Row],[Method]]="FABLEBrief",INDEX(Method_FABLEBrief[],MATCH("LULUCFnegative",Method_FABLEBrief[Criteria],0),3),IF(calc[[#This Row],[Method]]="Test",INDEX(Method_Test[],MATCH("LULUCFnegative",Method_Test[Criteria],0),3),""))</f>
        <v>FAO</v>
      </c>
      <c r="Q237" s="25">
        <f>IF(calc[[#This Row],[Method]]="FABLEBrief",INDEX(Method_FABLEBrief[],MATCH("LULUCFnegative",Method_FABLEBrief[Criteria],0),2),IF(calc[[#This Row],[Method]]="Test",INDEX(Method_Test[],MATCH("LULUCFnegative",Method_Test[Criteria],0),2),""))</f>
        <v>0</v>
      </c>
      <c r="R237" s="29">
        <f>IF(calc[[#This Row],[C4Source]]="FAO",SUMIFS(DataGHGFAO[LULUCF_MtCO2e],DataGHGFAO[ISO3],calc[[#This Row],[ISO3]]),IF(calc[[#This Row],[C4Source]]="GHGI",SUMIFS(DataGHGI[MtCO2e],DataGHGI[Sector],"Land-Use Change and Forestry",DataGHGI[ISO3],calc[[#This Row],[ISO3]]),""))</f>
        <v>-1.9969999999999998E-4</v>
      </c>
      <c r="S237" t="str">
        <f>IF(calc[[#This Row],[C4Value]]&lt;&gt;0,IF(calc[[#This Row],[C4Value]]&lt;calc[[#This Row],[C4Threshold]],"Yes","No"),"nd")</f>
        <v>Yes</v>
      </c>
      <c r="T237" t="str">
        <f>IF(calc[[#This Row],[Method]]="FABLEBrief",INDEX(Method_FABLEBrief[],MATCH("AFOLU",Method_FABLEBrief[Criteria],0),3),IF(calc[[#This Row],[Method]]="Test",INDEX(Method_Test[],MATCH("AFOLU",Method_Test[Criteria],0),3),""))</f>
        <v>FAO</v>
      </c>
      <c r="U237" s="25">
        <f>IF(calc[[#This Row],[Method]]="FABLEBrief",INDEX(Method_FABLEBrief[],MATCH("AFOLU",Method_FABLEBrief[Criteria],0),2),IF(calc[[#This Row],[Method]]="Test",INDEX(Method_Test[],MATCH("AFOLU",Method_Test[Criteria],0),2),""))</f>
        <v>0</v>
      </c>
      <c r="V237" s="25">
        <f>IF(calc[[#This Row],[C5Source]]="FAO",SUMIFS(DataGHGFAO[AFOLU_MtCO2e],DataGHGFAO[ISO3],calc[[#This Row],[ISO3]]),IF(calc[[#This Row],[C5Source]]="GHGI",SUMIFS(DataGHGI[MtCO2e],DataGHGI[Sector],"Land-Use Change and Forestry",DataGHGI[ISO3],calc[[#This Row],[ISO3]])+SUMIFS(DataGHGI[MtCO2e],DataGHGI[Sector],"Agriculture",DataGHGI[ISO3],calc[[#This Row],[ISO3]]),""))</f>
        <v>7.1215000000000002E-3</v>
      </c>
      <c r="W237" t="str">
        <f>IF(calc[[#This Row],[C5Value]]&lt;&gt;0,IF(calc[[#This Row],[C5Value]]&lt;calc[[#This Row],[C5Threshold]],"No","Yes"),"nd")</f>
        <v>Yes</v>
      </c>
      <c r="X237" s="60" t="str">
        <f>IF(AND(calc[[#This Row],[C1Outcome]]="NO",calc[[#This Row],[C2Outcome]]="NO"),IF(calc[[#This Row],[C3Outcome]]="YES","Profile5","Profile6"),IF(calc[[#This Row],[C3Outcome]]="No","Profile4",IF(calc[[#This Row],[C4Outcome]]="YES",IF(calc[[#This Row],[C5Outcome]]="YES","Profile1","Profile2"),"Profile3")))</f>
        <v>Profile4</v>
      </c>
      <c r="Y237" s="44" t="str">
        <f>IF(OR(calc[[#This Row],[C1Outcome]]="nd",calc[[#This Row],[C3Outcome]]="nd",calc[[#This Row],[C5Outcome]]="nd"),"",calc[[#This Row],[PROFILE_pre]])</f>
        <v/>
      </c>
      <c r="Z237" s="62">
        <f>SUMIFS(DataGHGFAO[LULUCF_MtCO2e],DataGHGFAO[ISO3],calc[[#This Row],[ISO3]])</f>
        <v>-1.9969999999999998E-4</v>
      </c>
      <c r="AA237" s="62">
        <f>SUMIFS(DataGHGFAO[Crop_MtCO2e],DataGHGFAO[ISO3],calc[[#This Row],[ISO3]])</f>
        <v>-1.0000000000114084E-7</v>
      </c>
      <c r="AB237" s="62">
        <f>SUMIFS(DataGHGFAO[Livestock_MtCO2e],DataGHGFAO[ISO3],calc[[#This Row],[ISO3]])</f>
        <v>7.3213000000000011E-3</v>
      </c>
      <c r="AC237" s="62">
        <f>SUMIFS(DataGHGFAO[AFOLU_MtCO2e],DataGHGFAO[ISO3],calc[[#This Row],[ISO3]])</f>
        <v>7.1215000000000002E-3</v>
      </c>
    </row>
    <row r="238" spans="1:29">
      <c r="A238" t="s">
        <v>325</v>
      </c>
      <c r="B238" t="s">
        <v>326</v>
      </c>
      <c r="C238" t="str">
        <f>INDEX(SelectionMethod[],MATCH("x",SelectionMethod[Selection],0),2)</f>
        <v>FABLEBrief</v>
      </c>
      <c r="D238" t="str">
        <f>IF(calc[[#This Row],[Method]]="FABLEBrief",INDEX(Method_FABLEBrief[],MATCH("Totalkcal",Method_FABLEBrief[Criteria],0),3),IF(calc[[#This Row],[Method]]="Test",INDEX(Method_Test[],MATCH("Totalkcal",Method_Test[Criteria],0),3),""))</f>
        <v>FAO</v>
      </c>
      <c r="E238">
        <f>IF(calc[[#This Row],[Method]]="FABLEBrief",INDEX(Method_FABLEBrief[],MATCH("Totalkcal",Method_FABLEBrief[Criteria],0),2),IF(calc[[#This Row],[Method]]="Test",INDEX(Method_Test[],MATCH("Totalkcal",Method_Test[Criteria],0),2),""))</f>
        <v>3000</v>
      </c>
      <c r="F238">
        <f>IF(calc[[#This Row],[C1Source]]="FAO",SUMIFS(DataFoodConso[Total Kcal],DataFoodConso[ISO3],calc[[#This Row],[ISO3]]),"")</f>
        <v>2156</v>
      </c>
      <c r="G238" t="str">
        <f>IF(calc[[#This Row],[C1Value]]&gt;0,IF(calc[[#This Row],[C1Value]]&lt;=calc[[#This Row],[C1Threshold]],"No","Yes"),"nd")</f>
        <v>No</v>
      </c>
      <c r="H238" t="str">
        <f>IF(calc[[#This Row],[Method]]="FABLEBrief",INDEX(Method_FABLEBrief[],MATCH("RedMeatkcal",Method_FABLEBrief[Criteria],0),3),IF(calc[[#This Row],[Method]]="Test",INDEX(Method_Test[],MATCH("RedMeatkcal",Method_Test[Criteria],0),3),""))</f>
        <v>FAO</v>
      </c>
      <c r="I238">
        <f>IF(calc[[#This Row],[Method]]="FABLEBrief",INDEX(Method_FABLEBrief[],MATCH("RedMeatkcal",Method_FABLEBrief[Criteria],0),2),IF(calc[[#This Row],[Method]]="Test",INDEX(Method_Test[],MATCH("RedMeatkcal",Method_Test[Criteria],0),2),""))</f>
        <v>60</v>
      </c>
      <c r="J238">
        <f>IF(calc[[#This Row],[C2Source]]="FAO",SUMIFS(DataFoodConso[Red Meat],DataFoodConso[ISO3],calc[[#This Row],[ISO3]]),"")</f>
        <v>58</v>
      </c>
      <c r="K238" t="str">
        <f>IF(AND(calc[[#This Row],[C2Value]]&gt;0,calc[[#This Row],[C2Value]]&lt;=calc[[#This Row],[C2Threshold]]),"No","Yes")</f>
        <v>No</v>
      </c>
      <c r="L238" t="str">
        <f>IF(calc[[#This Row],[Method]]="FABLEBrief",INDEX(Method_FABLEBrief[],MATCH("LandRemovalPotential",Method_FABLEBrief[Criteria],0),3),IF(calc[[#This Row],[Method]]="Test",INDEX(Method_Test[],MATCH("LandRemovalPotential",Method_Test[Criteria],0),3),""))</f>
        <v>RoeNoAgri</v>
      </c>
      <c r="M238" s="3">
        <f>IF(calc[[#This Row],[Method]]="FABLEBrief",INDEX(Method_FABLEBrief[],MATCH("LandRemovalPotential",Method_FABLEBrief[Criteria],0),2),IF(calc[[#This Row],[Method]]="Test",INDEX(Method_Test[],MATCH("LandRemovalPotential",Method_Test[Criteria],0),2),""))</f>
        <v>0.19550000000000001</v>
      </c>
      <c r="N238" s="3">
        <f>IF(AND(calc[[#This Row],[C3Source]]="RoeNoAgri",calc[[#This Row],[C4Source]]="FAO"),SUMIFS(DataShLandRemPot[FAOSh_noagri],DataShLandRemPot[ISO3],calc[[#This Row],[ISO3]]),IF(AND(calc[[#This Row],[C3Source]]="RoeAgri",calc[[#This Row],[C4Source]]="FAO"),SUMIFS(DataShLandRemPot[FAOSh_withagri],DataShLandRemPot[ISO3],calc[[#This Row],[ISO3]]),IF(AND(calc[[#This Row],[C3Source]]="RoeNoAgri",calc[[#This Row],[C4Source]]="GHGI"),SUMIFS(DataShLandRemPot[GHGISh_noagri],DataShLandRemPot[ISO3],calc[[#This Row],[ISO3]]),IF(AND(calc[[#This Row],[C3Source]]="RoeAgri",calc[[#This Row],[C4Source]]="GHGI"),SUMIFS(DataShLandRemPot[GHGISh_wagri],DataShLandRemPot[ISO3],calc[[#This Row],[ISO3]]),""))))</f>
        <v>1.3507894697327132</v>
      </c>
      <c r="O238" t="str">
        <f>IF(calc[[#This Row],[C3Value]]&lt;&gt;0,IF(calc[[#This Row],[C3Value]]&gt;=calc[[#This Row],[C3Threshold]],"Yes","No"),"nd")</f>
        <v>Yes</v>
      </c>
      <c r="P238" t="str">
        <f>IF(calc[[#This Row],[Method]]="FABLEBrief",INDEX(Method_FABLEBrief[],MATCH("LULUCFnegative",Method_FABLEBrief[Criteria],0),3),IF(calc[[#This Row],[Method]]="Test",INDEX(Method_Test[],MATCH("LULUCFnegative",Method_Test[Criteria],0),3),""))</f>
        <v>FAO</v>
      </c>
      <c r="Q238" s="25">
        <f>IF(calc[[#This Row],[Method]]="FABLEBrief",INDEX(Method_FABLEBrief[],MATCH("LULUCFnegative",Method_FABLEBrief[Criteria],0),2),IF(calc[[#This Row],[Method]]="Test",INDEX(Method_Test[],MATCH("LULUCFnegative",Method_Test[Criteria],0),2),""))</f>
        <v>0</v>
      </c>
      <c r="R238" s="29">
        <f>IF(calc[[#This Row],[C4Source]]="FAO",SUMIFS(DataGHGFAO[LULUCF_MtCO2e],DataGHGFAO[ISO3],calc[[#This Row],[ISO3]]),IF(calc[[#This Row],[C4Source]]="GHGI",SUMIFS(DataGHGI[MtCO2e],DataGHGI[Sector],"Land-Use Change and Forestry",DataGHGI[ISO3],calc[[#This Row],[ISO3]]),""))</f>
        <v>15.852767700000001</v>
      </c>
      <c r="S238" t="str">
        <f>IF(calc[[#This Row],[C4Value]]&lt;&gt;0,IF(calc[[#This Row],[C4Value]]&lt;calc[[#This Row],[C4Threshold]],"Yes","No"),"nd")</f>
        <v>No</v>
      </c>
      <c r="T238" t="str">
        <f>IF(calc[[#This Row],[Method]]="FABLEBrief",INDEX(Method_FABLEBrief[],MATCH("AFOLU",Method_FABLEBrief[Criteria],0),3),IF(calc[[#This Row],[Method]]="Test",INDEX(Method_Test[],MATCH("AFOLU",Method_Test[Criteria],0),3),""))</f>
        <v>FAO</v>
      </c>
      <c r="U238" s="25">
        <f>IF(calc[[#This Row],[Method]]="FABLEBrief",INDEX(Method_FABLEBrief[],MATCH("AFOLU",Method_FABLEBrief[Criteria],0),2),IF(calc[[#This Row],[Method]]="Test",INDEX(Method_Test[],MATCH("AFOLU",Method_Test[Criteria],0),2),""))</f>
        <v>0</v>
      </c>
      <c r="V238" s="25">
        <f>IF(calc[[#This Row],[C5Source]]="FAO",SUMIFS(DataGHGFAO[AFOLU_MtCO2e],DataGHGFAO[ISO3],calc[[#This Row],[ISO3]]),IF(calc[[#This Row],[C5Source]]="GHGI",SUMIFS(DataGHGI[MtCO2e],DataGHGI[Sector],"Land-Use Change and Forestry",DataGHGI[ISO3],calc[[#This Row],[ISO3]])+SUMIFS(DataGHGI[MtCO2e],DataGHGI[Sector],"Agriculture",DataGHGI[ISO3],calc[[#This Row],[ISO3]]),""))</f>
        <v>46.374344399999998</v>
      </c>
      <c r="W238" t="str">
        <f>IF(calc[[#This Row],[C5Value]]&lt;&gt;0,IF(calc[[#This Row],[C5Value]]&lt;calc[[#This Row],[C5Threshold]],"No","Yes"),"nd")</f>
        <v>Yes</v>
      </c>
      <c r="X238" s="60" t="str">
        <f>IF(AND(calc[[#This Row],[C1Outcome]]="NO",calc[[#This Row],[C2Outcome]]="NO"),IF(calc[[#This Row],[C3Outcome]]="YES","Profile5","Profile6"),IF(calc[[#This Row],[C3Outcome]]="No","Profile4",IF(calc[[#This Row],[C4Outcome]]="YES",IF(calc[[#This Row],[C5Outcome]]="YES","Profile1","Profile2"),"Profile3")))</f>
        <v>Profile5</v>
      </c>
      <c r="Y238" s="44" t="str">
        <f>IF(OR(calc[[#This Row],[C1Outcome]]="nd",calc[[#This Row],[C3Outcome]]="nd",calc[[#This Row],[C5Outcome]]="nd"),"",calc[[#This Row],[PROFILE_pre]])</f>
        <v>Profile5</v>
      </c>
      <c r="Z238" s="62">
        <f>SUMIFS(DataGHGFAO[LULUCF_MtCO2e],DataGHGFAO[ISO3],calc[[#This Row],[ISO3]])</f>
        <v>15.852767700000001</v>
      </c>
      <c r="AA238" s="62">
        <f>SUMIFS(DataGHGFAO[Crop_MtCO2e],DataGHGFAO[ISO3],calc[[#This Row],[ISO3]])</f>
        <v>1.687269999999998</v>
      </c>
      <c r="AB238" s="62">
        <f>SUMIFS(DataGHGFAO[Livestock_MtCO2e],DataGHGFAO[ISO3],calc[[#This Row],[ISO3]])</f>
        <v>28.834306700000003</v>
      </c>
      <c r="AC238" s="62">
        <f>SUMIFS(DataGHGFAO[AFOLU_MtCO2e],DataGHGFAO[ISO3],calc[[#This Row],[ISO3]])</f>
        <v>46.374344399999998</v>
      </c>
    </row>
    <row r="239" spans="1:29">
      <c r="A239" t="s">
        <v>173</v>
      </c>
      <c r="B239" t="s">
        <v>174</v>
      </c>
      <c r="C239" t="str">
        <f>INDEX(SelectionMethod[],MATCH("x",SelectionMethod[Selection],0),2)</f>
        <v>FABLEBrief</v>
      </c>
      <c r="D239" t="str">
        <f>IF(calc[[#This Row],[Method]]="FABLEBrief",INDEX(Method_FABLEBrief[],MATCH("Totalkcal",Method_FABLEBrief[Criteria],0),3),IF(calc[[#This Row],[Method]]="Test",INDEX(Method_Test[],MATCH("Totalkcal",Method_Test[Criteria],0),3),""))</f>
        <v>FAO</v>
      </c>
      <c r="E239">
        <f>IF(calc[[#This Row],[Method]]="FABLEBrief",INDEX(Method_FABLEBrief[],MATCH("Totalkcal",Method_FABLEBrief[Criteria],0),2),IF(calc[[#This Row],[Method]]="Test",INDEX(Method_Test[],MATCH("Totalkcal",Method_Test[Criteria],0),2),""))</f>
        <v>3000</v>
      </c>
      <c r="F239">
        <f>IF(calc[[#This Row],[C1Source]]="FAO",SUMIFS(DataFoodConso[Total Kcal],DataFoodConso[ISO3],calc[[#This Row],[ISO3]]),"")</f>
        <v>3036</v>
      </c>
      <c r="G239" t="str">
        <f>IF(calc[[#This Row],[C1Value]]&gt;0,IF(calc[[#This Row],[C1Value]]&lt;=calc[[#This Row],[C1Threshold]],"No","Yes"),"nd")</f>
        <v>Yes</v>
      </c>
      <c r="H239" t="str">
        <f>IF(calc[[#This Row],[Method]]="FABLEBrief",INDEX(Method_FABLEBrief[],MATCH("RedMeatkcal",Method_FABLEBrief[Criteria],0),3),IF(calc[[#This Row],[Method]]="Test",INDEX(Method_Test[],MATCH("RedMeatkcal",Method_Test[Criteria],0),3),""))</f>
        <v>FAO</v>
      </c>
      <c r="I239">
        <f>IF(calc[[#This Row],[Method]]="FABLEBrief",INDEX(Method_FABLEBrief[],MATCH("RedMeatkcal",Method_FABLEBrief[Criteria],0),2),IF(calc[[#This Row],[Method]]="Test",INDEX(Method_Test[],MATCH("RedMeatkcal",Method_Test[Criteria],0),2),""))</f>
        <v>60</v>
      </c>
      <c r="J239">
        <f>IF(calc[[#This Row],[C2Source]]="FAO",SUMIFS(DataFoodConso[Red Meat],DataFoodConso[ISO3],calc[[#This Row],[ISO3]]),"")</f>
        <v>142</v>
      </c>
      <c r="K239" t="str">
        <f>IF(AND(calc[[#This Row],[C2Value]]&gt;0,calc[[#This Row],[C2Value]]&lt;=calc[[#This Row],[C2Threshold]]),"No","Yes")</f>
        <v>Yes</v>
      </c>
      <c r="L239" t="str">
        <f>IF(calc[[#This Row],[Method]]="FABLEBrief",INDEX(Method_FABLEBrief[],MATCH("LandRemovalPotential",Method_FABLEBrief[Criteria],0),3),IF(calc[[#This Row],[Method]]="Test",INDEX(Method_Test[],MATCH("LandRemovalPotential",Method_Test[Criteria],0),3),""))</f>
        <v>RoeNoAgri</v>
      </c>
      <c r="M239" s="3">
        <f>IF(calc[[#This Row],[Method]]="FABLEBrief",INDEX(Method_FABLEBrief[],MATCH("LandRemovalPotential",Method_FABLEBrief[Criteria],0),2),IF(calc[[#This Row],[Method]]="Test",INDEX(Method_Test[],MATCH("LandRemovalPotential",Method_Test[Criteria],0),2),""))</f>
        <v>0.19550000000000001</v>
      </c>
      <c r="N239" s="3">
        <f>IF(AND(calc[[#This Row],[C3Source]]="RoeNoAgri",calc[[#This Row],[C4Source]]="FAO"),SUMIFS(DataShLandRemPot[FAOSh_noagri],DataShLandRemPot[ISO3],calc[[#This Row],[ISO3]]),IF(AND(calc[[#This Row],[C3Source]]="RoeAgri",calc[[#This Row],[C4Source]]="FAO"),SUMIFS(DataShLandRemPot[FAOSh_withagri],DataShLandRemPot[ISO3],calc[[#This Row],[ISO3]]),IF(AND(calc[[#This Row],[C3Source]]="RoeNoAgri",calc[[#This Row],[C4Source]]="GHGI"),SUMIFS(DataShLandRemPot[GHGISh_noagri],DataShLandRemPot[ISO3],calc[[#This Row],[ISO3]]),IF(AND(calc[[#This Row],[C3Source]]="RoeAgri",calc[[#This Row],[C4Source]]="GHGI"),SUMIFS(DataShLandRemPot[GHGISh_wagri],DataShLandRemPot[ISO3],calc[[#This Row],[ISO3]]),""))))</f>
        <v>0.20434932333055264</v>
      </c>
      <c r="O239" t="str">
        <f>IF(calc[[#This Row],[C3Value]]&lt;&gt;0,IF(calc[[#This Row],[C3Value]]&gt;=calc[[#This Row],[C3Threshold]],"Yes","No"),"nd")</f>
        <v>Yes</v>
      </c>
      <c r="P239" t="str">
        <f>IF(calc[[#This Row],[Method]]="FABLEBrief",INDEX(Method_FABLEBrief[],MATCH("LULUCFnegative",Method_FABLEBrief[Criteria],0),3),IF(calc[[#This Row],[Method]]="Test",INDEX(Method_Test[],MATCH("LULUCFnegative",Method_Test[Criteria],0),3),""))</f>
        <v>FAO</v>
      </c>
      <c r="Q239" s="25">
        <f>IF(calc[[#This Row],[Method]]="FABLEBrief",INDEX(Method_FABLEBrief[],MATCH("LULUCFnegative",Method_FABLEBrief[Criteria],0),2),IF(calc[[#This Row],[Method]]="Test",INDEX(Method_Test[],MATCH("LULUCFnegative",Method_Test[Criteria],0),2),""))</f>
        <v>0</v>
      </c>
      <c r="R239" s="29">
        <f>IF(calc[[#This Row],[C4Source]]="FAO",SUMIFS(DataGHGFAO[LULUCF_MtCO2e],DataGHGFAO[ISO3],calc[[#This Row],[ISO3]]),IF(calc[[#This Row],[C4Source]]="GHGI",SUMIFS(DataGHGI[MtCO2e],DataGHGI[Sector],"Land-Use Change and Forestry",DataGHGI[ISO3],calc[[#This Row],[ISO3]]),""))</f>
        <v>-11.9726184</v>
      </c>
      <c r="S239" t="str">
        <f>IF(calc[[#This Row],[C4Value]]&lt;&gt;0,IF(calc[[#This Row],[C4Value]]&lt;calc[[#This Row],[C4Threshold]],"Yes","No"),"nd")</f>
        <v>Yes</v>
      </c>
      <c r="T239" t="str">
        <f>IF(calc[[#This Row],[Method]]="FABLEBrief",INDEX(Method_FABLEBrief[],MATCH("AFOLU",Method_FABLEBrief[Criteria],0),3),IF(calc[[#This Row],[Method]]="Test",INDEX(Method_Test[],MATCH("AFOLU",Method_Test[Criteria],0),3),""))</f>
        <v>FAO</v>
      </c>
      <c r="U239" s="25">
        <f>IF(calc[[#This Row],[Method]]="FABLEBrief",INDEX(Method_FABLEBrief[],MATCH("AFOLU",Method_FABLEBrief[Criteria],0),2),IF(calc[[#This Row],[Method]]="Test",INDEX(Method_Test[],MATCH("AFOLU",Method_Test[Criteria],0),2),""))</f>
        <v>0</v>
      </c>
      <c r="V239" s="25">
        <f>IF(calc[[#This Row],[C5Source]]="FAO",SUMIFS(DataGHGFAO[AFOLU_MtCO2e],DataGHGFAO[ISO3],calc[[#This Row],[ISO3]]),IF(calc[[#This Row],[C5Source]]="GHGI",SUMIFS(DataGHGI[MtCO2e],DataGHGI[Sector],"Land-Use Change and Forestry",DataGHGI[ISO3],calc[[#This Row],[ISO3]])+SUMIFS(DataGHGI[MtCO2e],DataGHGI[Sector],"Agriculture",DataGHGI[ISO3],calc[[#This Row],[ISO3]]),""))</f>
        <v>16.569111700000001</v>
      </c>
      <c r="W239" t="str">
        <f>IF(calc[[#This Row],[C5Value]]&lt;&gt;0,IF(calc[[#This Row],[C5Value]]&lt;calc[[#This Row],[C5Threshold]],"No","Yes"),"nd")</f>
        <v>Yes</v>
      </c>
      <c r="X239" s="60" t="str">
        <f>IF(AND(calc[[#This Row],[C1Outcome]]="NO",calc[[#This Row],[C2Outcome]]="NO"),IF(calc[[#This Row],[C3Outcome]]="YES","Profile5","Profile6"),IF(calc[[#This Row],[C3Outcome]]="No","Profile4",IF(calc[[#This Row],[C4Outcome]]="YES",IF(calc[[#This Row],[C5Outcome]]="YES","Profile1","Profile2"),"Profile3")))</f>
        <v>Profile1</v>
      </c>
      <c r="Y239" s="44" t="str">
        <f>IF(OR(calc[[#This Row],[C1Outcome]]="nd",calc[[#This Row],[C3Outcome]]="nd",calc[[#This Row],[C5Outcome]]="nd"),"",calc[[#This Row],[PROFILE_pre]])</f>
        <v>Profile1</v>
      </c>
      <c r="Z239" s="62">
        <f>SUMIFS(DataGHGFAO[LULUCF_MtCO2e],DataGHGFAO[ISO3],calc[[#This Row],[ISO3]])</f>
        <v>-11.9726184</v>
      </c>
      <c r="AA239" s="62">
        <f>SUMIFS(DataGHGFAO[Crop_MtCO2e],DataGHGFAO[ISO3],calc[[#This Row],[ISO3]])</f>
        <v>14.797580200000004</v>
      </c>
      <c r="AB239" s="62">
        <f>SUMIFS(DataGHGFAO[Livestock_MtCO2e],DataGHGFAO[ISO3],calc[[#This Row],[ISO3]])</f>
        <v>13.744149899999998</v>
      </c>
      <c r="AC239" s="62">
        <f>SUMIFS(DataGHGFAO[AFOLU_MtCO2e],DataGHGFAO[ISO3],calc[[#This Row],[ISO3]])</f>
        <v>16.569111700000001</v>
      </c>
    </row>
    <row r="240" spans="1:29">
      <c r="A240" t="s">
        <v>31</v>
      </c>
      <c r="B240" t="s">
        <v>32</v>
      </c>
      <c r="C240" t="str">
        <f>INDEX(SelectionMethod[],MATCH("x",SelectionMethod[Selection],0),2)</f>
        <v>FABLEBrief</v>
      </c>
      <c r="D240" t="str">
        <f>IF(calc[[#This Row],[Method]]="FABLEBrief",INDEX(Method_FABLEBrief[],MATCH("Totalkcal",Method_FABLEBrief[Criteria],0),3),IF(calc[[#This Row],[Method]]="Test",INDEX(Method_Test[],MATCH("Totalkcal",Method_Test[Criteria],0),3),""))</f>
        <v>FAO</v>
      </c>
      <c r="E240">
        <f>IF(calc[[#This Row],[Method]]="FABLEBrief",INDEX(Method_FABLEBrief[],MATCH("Totalkcal",Method_FABLEBrief[Criteria],0),2),IF(calc[[#This Row],[Method]]="Test",INDEX(Method_Test[],MATCH("Totalkcal",Method_Test[Criteria],0),2),""))</f>
        <v>3000</v>
      </c>
      <c r="F240">
        <f>IF(calc[[#This Row],[C1Source]]="FAO",SUMIFS(DataFoodConso[Total Kcal],DataFoodConso[ISO3],calc[[#This Row],[ISO3]]),"")</f>
        <v>3084</v>
      </c>
      <c r="G240" t="str">
        <f>IF(calc[[#This Row],[C1Value]]&gt;0,IF(calc[[#This Row],[C1Value]]&lt;=calc[[#This Row],[C1Threshold]],"No","Yes"),"nd")</f>
        <v>Yes</v>
      </c>
      <c r="H240" t="str">
        <f>IF(calc[[#This Row],[Method]]="FABLEBrief",INDEX(Method_FABLEBrief[],MATCH("RedMeatkcal",Method_FABLEBrief[Criteria],0),3),IF(calc[[#This Row],[Method]]="Test",INDEX(Method_Test[],MATCH("RedMeatkcal",Method_Test[Criteria],0),3),""))</f>
        <v>FAO</v>
      </c>
      <c r="I240">
        <f>IF(calc[[#This Row],[Method]]="FABLEBrief",INDEX(Method_FABLEBrief[],MATCH("RedMeatkcal",Method_FABLEBrief[Criteria],0),2),IF(calc[[#This Row],[Method]]="Test",INDEX(Method_Test[],MATCH("RedMeatkcal",Method_Test[Criteria],0),2),""))</f>
        <v>60</v>
      </c>
      <c r="J240">
        <f>IF(calc[[#This Row],[C2Source]]="FAO",SUMIFS(DataFoodConso[Red Meat],DataFoodConso[ISO3],calc[[#This Row],[ISO3]]),"")</f>
        <v>65</v>
      </c>
      <c r="K240" t="str">
        <f>IF(AND(calc[[#This Row],[C2Value]]&gt;0,calc[[#This Row],[C2Value]]&lt;=calc[[#This Row],[C2Threshold]]),"No","Yes")</f>
        <v>Yes</v>
      </c>
      <c r="L240" t="str">
        <f>IF(calc[[#This Row],[Method]]="FABLEBrief",INDEX(Method_FABLEBrief[],MATCH("LandRemovalPotential",Method_FABLEBrief[Criteria],0),3),IF(calc[[#This Row],[Method]]="Test",INDEX(Method_Test[],MATCH("LandRemovalPotential",Method_Test[Criteria],0),3),""))</f>
        <v>RoeNoAgri</v>
      </c>
      <c r="M240" s="3">
        <f>IF(calc[[#This Row],[Method]]="FABLEBrief",INDEX(Method_FABLEBrief[],MATCH("LandRemovalPotential",Method_FABLEBrief[Criteria],0),2),IF(calc[[#This Row],[Method]]="Test",INDEX(Method_Test[],MATCH("LandRemovalPotential",Method_Test[Criteria],0),2),""))</f>
        <v>0.19550000000000001</v>
      </c>
      <c r="N240" s="3">
        <f>IF(AND(calc[[#This Row],[C3Source]]="RoeNoAgri",calc[[#This Row],[C4Source]]="FAO"),SUMIFS(DataShLandRemPot[FAOSh_noagri],DataShLandRemPot[ISO3],calc[[#This Row],[ISO3]]),IF(AND(calc[[#This Row],[C3Source]]="RoeAgri",calc[[#This Row],[C4Source]]="FAO"),SUMIFS(DataShLandRemPot[FAOSh_withagri],DataShLandRemPot[ISO3],calc[[#This Row],[ISO3]]),IF(AND(calc[[#This Row],[C3Source]]="RoeNoAgri",calc[[#This Row],[C4Source]]="GHGI"),SUMIFS(DataShLandRemPot[GHGISh_noagri],DataShLandRemPot[ISO3],calc[[#This Row],[ISO3]]),IF(AND(calc[[#This Row],[C3Source]]="RoeAgri",calc[[#This Row],[C4Source]]="GHGI"),SUMIFS(DataShLandRemPot[GHGISh_wagri],DataShLandRemPot[ISO3],calc[[#This Row],[ISO3]]),""))))</f>
        <v>1.105913073501154E-3</v>
      </c>
      <c r="O240" t="str">
        <f>IF(calc[[#This Row],[C3Value]]&lt;&gt;0,IF(calc[[#This Row],[C3Value]]&gt;=calc[[#This Row],[C3Threshold]],"Yes","No"),"nd")</f>
        <v>No</v>
      </c>
      <c r="P240" t="str">
        <f>IF(calc[[#This Row],[Method]]="FABLEBrief",INDEX(Method_FABLEBrief[],MATCH("LULUCFnegative",Method_FABLEBrief[Criteria],0),3),IF(calc[[#This Row],[Method]]="Test",INDEX(Method_Test[],MATCH("LULUCFnegative",Method_Test[Criteria],0),3),""))</f>
        <v>FAO</v>
      </c>
      <c r="Q240" s="25">
        <f>IF(calc[[#This Row],[Method]]="FABLEBrief",INDEX(Method_FABLEBrief[],MATCH("LULUCFnegative",Method_FABLEBrief[Criteria],0),2),IF(calc[[#This Row],[Method]]="Test",INDEX(Method_Test[],MATCH("LULUCFnegative",Method_Test[Criteria],0),2),""))</f>
        <v>0</v>
      </c>
      <c r="R240" s="29">
        <f>IF(calc[[#This Row],[C4Source]]="FAO",SUMIFS(DataGHGFAO[LULUCF_MtCO2e],DataGHGFAO[ISO3],calc[[#This Row],[ISO3]]),IF(calc[[#This Row],[C4Source]]="GHGI",SUMIFS(DataGHGI[MtCO2e],DataGHGI[Sector],"Land-Use Change and Forestry",DataGHGI[ISO3],calc[[#This Row],[ISO3]]),""))</f>
        <v>0</v>
      </c>
      <c r="S240" t="str">
        <f>IF(calc[[#This Row],[C4Value]]&lt;&gt;0,IF(calc[[#This Row],[C4Value]]&lt;calc[[#This Row],[C4Threshold]],"Yes","No"),"nd")</f>
        <v>nd</v>
      </c>
      <c r="T240" t="str">
        <f>IF(calc[[#This Row],[Method]]="FABLEBrief",INDEX(Method_FABLEBrief[],MATCH("AFOLU",Method_FABLEBrief[Criteria],0),3),IF(calc[[#This Row],[Method]]="Test",INDEX(Method_Test[],MATCH("AFOLU",Method_Test[Criteria],0),3),""))</f>
        <v>FAO</v>
      </c>
      <c r="U240" s="25">
        <f>IF(calc[[#This Row],[Method]]="FABLEBrief",INDEX(Method_FABLEBrief[],MATCH("AFOLU",Method_FABLEBrief[Criteria],0),2),IF(calc[[#This Row],[Method]]="Test",INDEX(Method_Test[],MATCH("AFOLU",Method_Test[Criteria],0),2),""))</f>
        <v>0</v>
      </c>
      <c r="V240" s="25">
        <f>IF(calc[[#This Row],[C5Source]]="FAO",SUMIFS(DataGHGFAO[AFOLU_MtCO2e],DataGHGFAO[ISO3],calc[[#This Row],[ISO3]]),IF(calc[[#This Row],[C5Source]]="GHGI",SUMIFS(DataGHGI[MtCO2e],DataGHGI[Sector],"Land-Use Change and Forestry",DataGHGI[ISO3],calc[[#This Row],[ISO3]])+SUMIFS(DataGHGI[MtCO2e],DataGHGI[Sector],"Agriculture",DataGHGI[ISO3],calc[[#This Row],[ISO3]]),""))</f>
        <v>2.140841</v>
      </c>
      <c r="W240" t="str">
        <f>IF(calc[[#This Row],[C5Value]]&lt;&gt;0,IF(calc[[#This Row],[C5Value]]&lt;calc[[#This Row],[C5Threshold]],"No","Yes"),"nd")</f>
        <v>Yes</v>
      </c>
      <c r="X240" s="60" t="str">
        <f>IF(AND(calc[[#This Row],[C1Outcome]]="NO",calc[[#This Row],[C2Outcome]]="NO"),IF(calc[[#This Row],[C3Outcome]]="YES","Profile5","Profile6"),IF(calc[[#This Row],[C3Outcome]]="No","Profile4",IF(calc[[#This Row],[C4Outcome]]="YES",IF(calc[[#This Row],[C5Outcome]]="YES","Profile1","Profile2"),"Profile3")))</f>
        <v>Profile4</v>
      </c>
      <c r="Y240" s="44" t="str">
        <f>IF(OR(calc[[#This Row],[C1Outcome]]="nd",calc[[#This Row],[C3Outcome]]="nd",calc[[#This Row],[C5Outcome]]="nd"),"",calc[[#This Row],[PROFILE_pre]])</f>
        <v>Profile4</v>
      </c>
      <c r="Z240" s="62">
        <f>SUMIFS(DataGHGFAO[LULUCF_MtCO2e],DataGHGFAO[ISO3],calc[[#This Row],[ISO3]])</f>
        <v>0</v>
      </c>
      <c r="AA240" s="62">
        <f>SUMIFS(DataGHGFAO[Crop_MtCO2e],DataGHGFAO[ISO3],calc[[#This Row],[ISO3]])</f>
        <v>8.3868199999999948E-2</v>
      </c>
      <c r="AB240" s="62">
        <f>SUMIFS(DataGHGFAO[Livestock_MtCO2e],DataGHGFAO[ISO3],calc[[#This Row],[ISO3]])</f>
        <v>2.0569728</v>
      </c>
      <c r="AC240" s="62">
        <f>SUMIFS(DataGHGFAO[AFOLU_MtCO2e],DataGHGFAO[ISO3],calc[[#This Row],[ISO3]])</f>
        <v>2.140841</v>
      </c>
    </row>
    <row r="241" spans="1:29">
      <c r="A241" t="s">
        <v>165</v>
      </c>
      <c r="B241" t="s">
        <v>166</v>
      </c>
      <c r="C241" t="str">
        <f>INDEX(SelectionMethod[],MATCH("x",SelectionMethod[Selection],0),2)</f>
        <v>FABLEBrief</v>
      </c>
      <c r="D241" t="str">
        <f>IF(calc[[#This Row],[Method]]="FABLEBrief",INDEX(Method_FABLEBrief[],MATCH("Totalkcal",Method_FABLEBrief[Criteria],0),3),IF(calc[[#This Row],[Method]]="Test",INDEX(Method_Test[],MATCH("Totalkcal",Method_Test[Criteria],0),3),""))</f>
        <v>FAO</v>
      </c>
      <c r="E241">
        <f>IF(calc[[#This Row],[Method]]="FABLEBrief",INDEX(Method_FABLEBrief[],MATCH("Totalkcal",Method_FABLEBrief[Criteria],0),2),IF(calc[[#This Row],[Method]]="Test",INDEX(Method_Test[],MATCH("Totalkcal",Method_Test[Criteria],0),2),""))</f>
        <v>3000</v>
      </c>
      <c r="F241">
        <f>IF(calc[[#This Row],[C1Source]]="FAO",SUMIFS(DataFoodConso[Total Kcal],DataFoodConso[ISO3],calc[[#This Row],[ISO3]]),"")</f>
        <v>3395</v>
      </c>
      <c r="G241" t="str">
        <f>IF(calc[[#This Row],[C1Value]]&gt;0,IF(calc[[#This Row],[C1Value]]&lt;=calc[[#This Row],[C1Threshold]],"No","Yes"),"nd")</f>
        <v>Yes</v>
      </c>
      <c r="H241" t="str">
        <f>IF(calc[[#This Row],[Method]]="FABLEBrief",INDEX(Method_FABLEBrief[],MATCH("RedMeatkcal",Method_FABLEBrief[Criteria],0),3),IF(calc[[#This Row],[Method]]="Test",INDEX(Method_Test[],MATCH("RedMeatkcal",Method_Test[Criteria],0),3),""))</f>
        <v>FAO</v>
      </c>
      <c r="I241">
        <f>IF(calc[[#This Row],[Method]]="FABLEBrief",INDEX(Method_FABLEBrief[],MATCH("RedMeatkcal",Method_FABLEBrief[Criteria],0),2),IF(calc[[#This Row],[Method]]="Test",INDEX(Method_Test[],MATCH("RedMeatkcal",Method_Test[Criteria],0),2),""))</f>
        <v>60</v>
      </c>
      <c r="J241">
        <f>IF(calc[[#This Row],[C2Source]]="FAO",SUMIFS(DataFoodConso[Red Meat],DataFoodConso[ISO3],calc[[#This Row],[ISO3]]),"")</f>
        <v>309</v>
      </c>
      <c r="K241" t="str">
        <f>IF(AND(calc[[#This Row],[C2Value]]&gt;0,calc[[#This Row],[C2Value]]&lt;=calc[[#This Row],[C2Threshold]]),"No","Yes")</f>
        <v>Yes</v>
      </c>
      <c r="L241" t="str">
        <f>IF(calc[[#This Row],[Method]]="FABLEBrief",INDEX(Method_FABLEBrief[],MATCH("LandRemovalPotential",Method_FABLEBrief[Criteria],0),3),IF(calc[[#This Row],[Method]]="Test",INDEX(Method_Test[],MATCH("LandRemovalPotential",Method_Test[Criteria],0),3),""))</f>
        <v>RoeNoAgri</v>
      </c>
      <c r="M241" s="3">
        <f>IF(calc[[#This Row],[Method]]="FABLEBrief",INDEX(Method_FABLEBrief[],MATCH("LandRemovalPotential",Method_FABLEBrief[Criteria],0),2),IF(calc[[#This Row],[Method]]="Test",INDEX(Method_Test[],MATCH("LandRemovalPotential",Method_Test[Criteria],0),2),""))</f>
        <v>0.19550000000000001</v>
      </c>
      <c r="N241" s="3">
        <f>IF(AND(calc[[#This Row],[C3Source]]="RoeNoAgri",calc[[#This Row],[C4Source]]="FAO"),SUMIFS(DataShLandRemPot[FAOSh_noagri],DataShLandRemPot[ISO3],calc[[#This Row],[ISO3]]),IF(AND(calc[[#This Row],[C3Source]]="RoeAgri",calc[[#This Row],[C4Source]]="FAO"),SUMIFS(DataShLandRemPot[FAOSh_withagri],DataShLandRemPot[ISO3],calc[[#This Row],[ISO3]]),IF(AND(calc[[#This Row],[C3Source]]="RoeNoAgri",calc[[#This Row],[C4Source]]="GHGI"),SUMIFS(DataShLandRemPot[GHGISh_noagri],DataShLandRemPot[ISO3],calc[[#This Row],[ISO3]]),IF(AND(calc[[#This Row],[C3Source]]="RoeAgri",calc[[#This Row],[C4Source]]="GHGI"),SUMIFS(DataShLandRemPot[GHGISh_wagri],DataShLandRemPot[ISO3],calc[[#This Row],[ISO3]]),""))))</f>
        <v>0.13767767768762923</v>
      </c>
      <c r="O241" t="str">
        <f>IF(calc[[#This Row],[C3Value]]&lt;&gt;0,IF(calc[[#This Row],[C3Value]]&gt;=calc[[#This Row],[C3Threshold]],"Yes","No"),"nd")</f>
        <v>No</v>
      </c>
      <c r="P241" t="str">
        <f>IF(calc[[#This Row],[Method]]="FABLEBrief",INDEX(Method_FABLEBrief[],MATCH("LULUCFnegative",Method_FABLEBrief[Criteria],0),3),IF(calc[[#This Row],[Method]]="Test",INDEX(Method_Test[],MATCH("LULUCFnegative",Method_Test[Criteria],0),3),""))</f>
        <v>FAO</v>
      </c>
      <c r="Q241" s="25">
        <f>IF(calc[[#This Row],[Method]]="FABLEBrief",INDEX(Method_FABLEBrief[],MATCH("LULUCFnegative",Method_FABLEBrief[Criteria],0),2),IF(calc[[#This Row],[Method]]="Test",INDEX(Method_Test[],MATCH("LULUCFnegative",Method_Test[Criteria],0),2),""))</f>
        <v>0</v>
      </c>
      <c r="R241" s="29">
        <f>IF(calc[[#This Row],[C4Source]]="FAO",SUMIFS(DataGHGFAO[LULUCF_MtCO2e],DataGHGFAO[ISO3],calc[[#This Row],[ISO3]]),IF(calc[[#This Row],[C4Source]]="GHGI",SUMIFS(DataGHGI[MtCO2e],DataGHGI[Sector],"Land-Use Change and Forestry",DataGHGI[ISO3],calc[[#This Row],[ISO3]]),""))</f>
        <v>-10.957259799999999</v>
      </c>
      <c r="S241" t="str">
        <f>IF(calc[[#This Row],[C4Value]]&lt;&gt;0,IF(calc[[#This Row],[C4Value]]&lt;calc[[#This Row],[C4Threshold]],"Yes","No"),"nd")</f>
        <v>Yes</v>
      </c>
      <c r="T241" t="str">
        <f>IF(calc[[#This Row],[Method]]="FABLEBrief",INDEX(Method_FABLEBrief[],MATCH("AFOLU",Method_FABLEBrief[Criteria],0),3),IF(calc[[#This Row],[Method]]="Test",INDEX(Method_Test[],MATCH("AFOLU",Method_Test[Criteria],0),3),""))</f>
        <v>FAO</v>
      </c>
      <c r="U241" s="25">
        <f>IF(calc[[#This Row],[Method]]="FABLEBrief",INDEX(Method_FABLEBrief[],MATCH("AFOLU",Method_FABLEBrief[Criteria],0),2),IF(calc[[#This Row],[Method]]="Test",INDEX(Method_Test[],MATCH("AFOLU",Method_Test[Criteria],0),2),""))</f>
        <v>0</v>
      </c>
      <c r="V241" s="25">
        <f>IF(calc[[#This Row],[C5Source]]="FAO",SUMIFS(DataGHGFAO[AFOLU_MtCO2e],DataGHGFAO[ISO3],calc[[#This Row],[ISO3]]),IF(calc[[#This Row],[C5Source]]="GHGI",SUMIFS(DataGHGI[MtCO2e],DataGHGI[Sector],"Land-Use Change and Forestry",DataGHGI[ISO3],calc[[#This Row],[ISO3]])+SUMIFS(DataGHGI[MtCO2e],DataGHGI[Sector],"Agriculture",DataGHGI[ISO3],calc[[#This Row],[ISO3]]),""))</f>
        <v>40.338593699999997</v>
      </c>
      <c r="W241" t="str">
        <f>IF(calc[[#This Row],[C5Value]]&lt;&gt;0,IF(calc[[#This Row],[C5Value]]&lt;calc[[#This Row],[C5Threshold]],"No","Yes"),"nd")</f>
        <v>Yes</v>
      </c>
      <c r="X241" s="60" t="str">
        <f>IF(AND(calc[[#This Row],[C1Outcome]]="NO",calc[[#This Row],[C2Outcome]]="NO"),IF(calc[[#This Row],[C3Outcome]]="YES","Profile5","Profile6"),IF(calc[[#This Row],[C3Outcome]]="No","Profile4",IF(calc[[#This Row],[C4Outcome]]="YES",IF(calc[[#This Row],[C5Outcome]]="YES","Profile1","Profile2"),"Profile3")))</f>
        <v>Profile4</v>
      </c>
      <c r="Y241" s="44" t="str">
        <f>IF(OR(calc[[#This Row],[C1Outcome]]="nd",calc[[#This Row],[C3Outcome]]="nd",calc[[#This Row],[C5Outcome]]="nd"),"",calc[[#This Row],[PROFILE_pre]])</f>
        <v>Profile4</v>
      </c>
      <c r="Z241" s="62">
        <f>SUMIFS(DataGHGFAO[LULUCF_MtCO2e],DataGHGFAO[ISO3],calc[[#This Row],[ISO3]])</f>
        <v>-10.957259799999999</v>
      </c>
      <c r="AA241" s="62">
        <f>SUMIFS(DataGHGFAO[Crop_MtCO2e],DataGHGFAO[ISO3],calc[[#This Row],[ISO3]])</f>
        <v>11.556942600000006</v>
      </c>
      <c r="AB241" s="62">
        <f>SUMIFS(DataGHGFAO[Livestock_MtCO2e],DataGHGFAO[ISO3],calc[[#This Row],[ISO3]])</f>
        <v>39.738910899999993</v>
      </c>
      <c r="AC241" s="62">
        <f>SUMIFS(DataGHGFAO[AFOLU_MtCO2e],DataGHGFAO[ISO3],calc[[#This Row],[ISO3]])</f>
        <v>40.338593699999997</v>
      </c>
    </row>
    <row r="242" spans="1:29">
      <c r="A242" t="s">
        <v>109</v>
      </c>
      <c r="B242" t="s">
        <v>110</v>
      </c>
      <c r="C242" t="str">
        <f>INDEX(SelectionMethod[],MATCH("x",SelectionMethod[Selection],0),2)</f>
        <v>FABLEBrief</v>
      </c>
      <c r="D242" t="str">
        <f>IF(calc[[#This Row],[Method]]="FABLEBrief",INDEX(Method_FABLEBrief[],MATCH("Totalkcal",Method_FABLEBrief[Criteria],0),3),IF(calc[[#This Row],[Method]]="Test",INDEX(Method_Test[],MATCH("Totalkcal",Method_Test[Criteria],0),3),""))</f>
        <v>FAO</v>
      </c>
      <c r="E242">
        <f>IF(calc[[#This Row],[Method]]="FABLEBrief",INDEX(Method_FABLEBrief[],MATCH("Totalkcal",Method_FABLEBrief[Criteria],0),2),IF(calc[[#This Row],[Method]]="Test",INDEX(Method_Test[],MATCH("Totalkcal",Method_Test[Criteria],0),2),""))</f>
        <v>3000</v>
      </c>
      <c r="F242">
        <f>IF(calc[[#This Row],[C1Source]]="FAO",SUMIFS(DataFoodConso[Total Kcal],DataFoodConso[ISO3],calc[[#This Row],[ISO3]]),"")</f>
        <v>3862</v>
      </c>
      <c r="G242" t="str">
        <f>IF(calc[[#This Row],[C1Value]]&gt;0,IF(calc[[#This Row],[C1Value]]&lt;=calc[[#This Row],[C1Threshold]],"No","Yes"),"nd")</f>
        <v>Yes</v>
      </c>
      <c r="H242" t="str">
        <f>IF(calc[[#This Row],[Method]]="FABLEBrief",INDEX(Method_FABLEBrief[],MATCH("RedMeatkcal",Method_FABLEBrief[Criteria],0),3),IF(calc[[#This Row],[Method]]="Test",INDEX(Method_Test[],MATCH("RedMeatkcal",Method_Test[Criteria],0),3),""))</f>
        <v>FAO</v>
      </c>
      <c r="I242">
        <f>IF(calc[[#This Row],[Method]]="FABLEBrief",INDEX(Method_FABLEBrief[],MATCH("RedMeatkcal",Method_FABLEBrief[Criteria],0),2),IF(calc[[#This Row],[Method]]="Test",INDEX(Method_Test[],MATCH("RedMeatkcal",Method_Test[Criteria],0),2),""))</f>
        <v>60</v>
      </c>
      <c r="J242">
        <f>IF(calc[[#This Row],[C2Source]]="FAO",SUMIFS(DataFoodConso[Red Meat],DataFoodConso[ISO3],calc[[#This Row],[ISO3]]),"")</f>
        <v>313</v>
      </c>
      <c r="K242" t="str">
        <f>IF(AND(calc[[#This Row],[C2Value]]&gt;0,calc[[#This Row],[C2Value]]&lt;=calc[[#This Row],[C2Threshold]]),"No","Yes")</f>
        <v>Yes</v>
      </c>
      <c r="L242" t="str">
        <f>IF(calc[[#This Row],[Method]]="FABLEBrief",INDEX(Method_FABLEBrief[],MATCH("LandRemovalPotential",Method_FABLEBrief[Criteria],0),3),IF(calc[[#This Row],[Method]]="Test",INDEX(Method_Test[],MATCH("LandRemovalPotential",Method_Test[Criteria],0),3),""))</f>
        <v>RoeNoAgri</v>
      </c>
      <c r="M242" s="3">
        <f>IF(calc[[#This Row],[Method]]="FABLEBrief",INDEX(Method_FABLEBrief[],MATCH("LandRemovalPotential",Method_FABLEBrief[Criteria],0),2),IF(calc[[#This Row],[Method]]="Test",INDEX(Method_Test[],MATCH("LandRemovalPotential",Method_Test[Criteria],0),2),""))</f>
        <v>0.19550000000000001</v>
      </c>
      <c r="N242" s="3">
        <f>IF(AND(calc[[#This Row],[C3Source]]="RoeNoAgri",calc[[#This Row],[C4Source]]="FAO"),SUMIFS(DataShLandRemPot[FAOSh_noagri],DataShLandRemPot[ISO3],calc[[#This Row],[ISO3]]),IF(AND(calc[[#This Row],[C3Source]]="RoeAgri",calc[[#This Row],[C4Source]]="FAO"),SUMIFS(DataShLandRemPot[FAOSh_withagri],DataShLandRemPot[ISO3],calc[[#This Row],[ISO3]]),IF(AND(calc[[#This Row],[C3Source]]="RoeNoAgri",calc[[#This Row],[C4Source]]="GHGI"),SUMIFS(DataShLandRemPot[GHGISh_noagri],DataShLandRemPot[ISO3],calc[[#This Row],[ISO3]]),IF(AND(calc[[#This Row],[C3Source]]="RoeAgri",calc[[#This Row],[C4Source]]="GHGI"),SUMIFS(DataShLandRemPot[GHGISh_wagri],DataShLandRemPot[ISO3],calc[[#This Row],[ISO3]]),""))))</f>
        <v>0.23060125279027668</v>
      </c>
      <c r="O242" t="str">
        <f>IF(calc[[#This Row],[C3Value]]&lt;&gt;0,IF(calc[[#This Row],[C3Value]]&gt;=calc[[#This Row],[C3Threshold]],"Yes","No"),"nd")</f>
        <v>Yes</v>
      </c>
      <c r="P242" t="str">
        <f>IF(calc[[#This Row],[Method]]="FABLEBrief",INDEX(Method_FABLEBrief[],MATCH("LULUCFnegative",Method_FABLEBrief[Criteria],0),3),IF(calc[[#This Row],[Method]]="Test",INDEX(Method_Test[],MATCH("LULUCFnegative",Method_Test[Criteria],0),3),""))</f>
        <v>FAO</v>
      </c>
      <c r="Q242" s="25">
        <f>IF(calc[[#This Row],[Method]]="FABLEBrief",INDEX(Method_FABLEBrief[],MATCH("LULUCFnegative",Method_FABLEBrief[Criteria],0),2),IF(calc[[#This Row],[Method]]="Test",INDEX(Method_Test[],MATCH("LULUCFnegative",Method_Test[Criteria],0),2),""))</f>
        <v>0</v>
      </c>
      <c r="R242" s="29">
        <f>IF(calc[[#This Row],[C4Source]]="FAO",SUMIFS(DataGHGFAO[LULUCF_MtCO2e],DataGHGFAO[ISO3],calc[[#This Row],[ISO3]]),IF(calc[[#This Row],[C4Source]]="GHGI",SUMIFS(DataGHGI[MtCO2e],DataGHGI[Sector],"Land-Use Change and Forestry",DataGHGI[ISO3],calc[[#This Row],[ISO3]]),""))</f>
        <v>-230.20688860000001</v>
      </c>
      <c r="S242" t="str">
        <f>IF(calc[[#This Row],[C4Value]]&lt;&gt;0,IF(calc[[#This Row],[C4Value]]&lt;calc[[#This Row],[C4Threshold]],"Yes","No"),"nd")</f>
        <v>Yes</v>
      </c>
      <c r="T242" t="str">
        <f>IF(calc[[#This Row],[Method]]="FABLEBrief",INDEX(Method_FABLEBrief[],MATCH("AFOLU",Method_FABLEBrief[Criteria],0),3),IF(calc[[#This Row],[Method]]="Test",INDEX(Method_Test[],MATCH("AFOLU",Method_Test[Criteria],0),3),""))</f>
        <v>FAO</v>
      </c>
      <c r="U242" s="25">
        <f>IF(calc[[#This Row],[Method]]="FABLEBrief",INDEX(Method_FABLEBrief[],MATCH("AFOLU",Method_FABLEBrief[Criteria],0),2),IF(calc[[#This Row],[Method]]="Test",INDEX(Method_Test[],MATCH("AFOLU",Method_Test[Criteria],0),2),""))</f>
        <v>0</v>
      </c>
      <c r="V242" s="25">
        <f>IF(calc[[#This Row],[C5Source]]="FAO",SUMIFS(DataGHGFAO[AFOLU_MtCO2e],DataGHGFAO[ISO3],calc[[#This Row],[ISO3]]),IF(calc[[#This Row],[C5Source]]="GHGI",SUMIFS(DataGHGI[MtCO2e],DataGHGI[Sector],"Land-Use Change and Forestry",DataGHGI[ISO3],calc[[#This Row],[ISO3]])+SUMIFS(DataGHGI[MtCO2e],DataGHGI[Sector],"Agriculture",DataGHGI[ISO3],calc[[#This Row],[ISO3]]),""))</f>
        <v>155.98106049999998</v>
      </c>
      <c r="W242" t="str">
        <f>IF(calc[[#This Row],[C5Value]]&lt;&gt;0,IF(calc[[#This Row],[C5Value]]&lt;calc[[#This Row],[C5Threshold]],"No","Yes"),"nd")</f>
        <v>Yes</v>
      </c>
      <c r="X242" s="60" t="str">
        <f>IF(AND(calc[[#This Row],[C1Outcome]]="NO",calc[[#This Row],[C2Outcome]]="NO"),IF(calc[[#This Row],[C3Outcome]]="YES","Profile5","Profile6"),IF(calc[[#This Row],[C3Outcome]]="No","Profile4",IF(calc[[#This Row],[C4Outcome]]="YES",IF(calc[[#This Row],[C5Outcome]]="YES","Profile1","Profile2"),"Profile3")))</f>
        <v>Profile1</v>
      </c>
      <c r="Y242" s="44" t="str">
        <f>IF(OR(calc[[#This Row],[C1Outcome]]="nd",calc[[#This Row],[C3Outcome]]="nd",calc[[#This Row],[C5Outcome]]="nd"),"",calc[[#This Row],[PROFILE_pre]])</f>
        <v>Profile1</v>
      </c>
      <c r="Z242" s="62">
        <f>SUMIFS(DataGHGFAO[LULUCF_MtCO2e],DataGHGFAO[ISO3],calc[[#This Row],[ISO3]])</f>
        <v>-230.20688860000001</v>
      </c>
      <c r="AA242" s="62">
        <f>SUMIFS(DataGHGFAO[Crop_MtCO2e],DataGHGFAO[ISO3],calc[[#This Row],[ISO3]])</f>
        <v>110.97167350000001</v>
      </c>
      <c r="AB242" s="62">
        <f>SUMIFS(DataGHGFAO[Livestock_MtCO2e],DataGHGFAO[ISO3],calc[[#This Row],[ISO3]])</f>
        <v>275.21627569999998</v>
      </c>
      <c r="AC242" s="62">
        <f>SUMIFS(DataGHGFAO[AFOLU_MtCO2e],DataGHGFAO[ISO3],calc[[#This Row],[ISO3]])</f>
        <v>155.98106049999998</v>
      </c>
    </row>
    <row r="243" spans="1:29">
      <c r="A243" t="s">
        <v>482</v>
      </c>
      <c r="B243" t="s">
        <v>483</v>
      </c>
      <c r="C243" t="str">
        <f>INDEX(SelectionMethod[],MATCH("x",SelectionMethod[Selection],0),2)</f>
        <v>FABLEBrief</v>
      </c>
      <c r="D243" t="str">
        <f>IF(calc[[#This Row],[Method]]="FABLEBrief",INDEX(Method_FABLEBrief[],MATCH("Totalkcal",Method_FABLEBrief[Criteria],0),3),IF(calc[[#This Row],[Method]]="Test",INDEX(Method_Test[],MATCH("Totalkcal",Method_Test[Criteria],0),3),""))</f>
        <v>FAO</v>
      </c>
      <c r="E243">
        <f>IF(calc[[#This Row],[Method]]="FABLEBrief",INDEX(Method_FABLEBrief[],MATCH("Totalkcal",Method_FABLEBrief[Criteria],0),2),IF(calc[[#This Row],[Method]]="Test",INDEX(Method_Test[],MATCH("Totalkcal",Method_Test[Criteria],0),2),""))</f>
        <v>3000</v>
      </c>
      <c r="F243">
        <f>IF(calc[[#This Row],[C1Source]]="FAO",SUMIFS(DataFoodConso[Total Kcal],DataFoodConso[ISO3],calc[[#This Row],[ISO3]]),"")</f>
        <v>0</v>
      </c>
      <c r="G243" t="str">
        <f>IF(calc[[#This Row],[C1Value]]&gt;0,IF(calc[[#This Row],[C1Value]]&lt;=calc[[#This Row],[C1Threshold]],"No","Yes"),"nd")</f>
        <v>nd</v>
      </c>
      <c r="H243" t="str">
        <f>IF(calc[[#This Row],[Method]]="FABLEBrief",INDEX(Method_FABLEBrief[],MATCH("RedMeatkcal",Method_FABLEBrief[Criteria],0),3),IF(calc[[#This Row],[Method]]="Test",INDEX(Method_Test[],MATCH("RedMeatkcal",Method_Test[Criteria],0),3),""))</f>
        <v>FAO</v>
      </c>
      <c r="I243">
        <f>IF(calc[[#This Row],[Method]]="FABLEBrief",INDEX(Method_FABLEBrief[],MATCH("RedMeatkcal",Method_FABLEBrief[Criteria],0),2),IF(calc[[#This Row],[Method]]="Test",INDEX(Method_Test[],MATCH("RedMeatkcal",Method_Test[Criteria],0),2),""))</f>
        <v>60</v>
      </c>
      <c r="J243">
        <f>IF(calc[[#This Row],[C2Source]]="FAO",SUMIFS(DataFoodConso[Red Meat],DataFoodConso[ISO3],calc[[#This Row],[ISO3]]),"")</f>
        <v>0</v>
      </c>
      <c r="K243" t="str">
        <f>IF(AND(calc[[#This Row],[C2Value]]&gt;0,calc[[#This Row],[C2Value]]&lt;=calc[[#This Row],[C2Threshold]]),"No","Yes")</f>
        <v>Yes</v>
      </c>
      <c r="L243" t="str">
        <f>IF(calc[[#This Row],[Method]]="FABLEBrief",INDEX(Method_FABLEBrief[],MATCH("LandRemovalPotential",Method_FABLEBrief[Criteria],0),3),IF(calc[[#This Row],[Method]]="Test",INDEX(Method_Test[],MATCH("LandRemovalPotential",Method_Test[Criteria],0),3),""))</f>
        <v>RoeNoAgri</v>
      </c>
      <c r="M243" s="3">
        <f>IF(calc[[#This Row],[Method]]="FABLEBrief",INDEX(Method_FABLEBrief[],MATCH("LandRemovalPotential",Method_FABLEBrief[Criteria],0),2),IF(calc[[#This Row],[Method]]="Test",INDEX(Method_Test[],MATCH("LandRemovalPotential",Method_Test[Criteria],0),2),""))</f>
        <v>0.19550000000000001</v>
      </c>
      <c r="N243" s="3">
        <f>IF(AND(calc[[#This Row],[C3Source]]="RoeNoAgri",calc[[#This Row],[C4Source]]="FAO"),SUMIFS(DataShLandRemPot[FAOSh_noagri],DataShLandRemPot[ISO3],calc[[#This Row],[ISO3]]),IF(AND(calc[[#This Row],[C3Source]]="RoeAgri",calc[[#This Row],[C4Source]]="FAO"),SUMIFS(DataShLandRemPot[FAOSh_withagri],DataShLandRemPot[ISO3],calc[[#This Row],[ISO3]]),IF(AND(calc[[#This Row],[C3Source]]="RoeNoAgri",calc[[#This Row],[C4Source]]="GHGI"),SUMIFS(DataShLandRemPot[GHGISh_noagri],DataShLandRemPot[ISO3],calc[[#This Row],[ISO3]]),IF(AND(calc[[#This Row],[C3Source]]="RoeAgri",calc[[#This Row],[C4Source]]="GHGI"),SUMIFS(DataShLandRemPot[GHGISh_wagri],DataShLandRemPot[ISO3],calc[[#This Row],[ISO3]]),""))))</f>
        <v>0</v>
      </c>
      <c r="O243" t="str">
        <f>IF(calc[[#This Row],[C3Value]]&lt;&gt;0,IF(calc[[#This Row],[C3Value]]&gt;=calc[[#This Row],[C3Threshold]],"Yes","No"),"nd")</f>
        <v>nd</v>
      </c>
      <c r="P243" t="str">
        <f>IF(calc[[#This Row],[Method]]="FABLEBrief",INDEX(Method_FABLEBrief[],MATCH("LULUCFnegative",Method_FABLEBrief[Criteria],0),3),IF(calc[[#This Row],[Method]]="Test",INDEX(Method_Test[],MATCH("LULUCFnegative",Method_Test[Criteria],0),3),""))</f>
        <v>FAO</v>
      </c>
      <c r="Q243" s="25">
        <f>IF(calc[[#This Row],[Method]]="FABLEBrief",INDEX(Method_FABLEBrief[],MATCH("LULUCFnegative",Method_FABLEBrief[Criteria],0),2),IF(calc[[#This Row],[Method]]="Test",INDEX(Method_Test[],MATCH("LULUCFnegative",Method_Test[Criteria],0),2),""))</f>
        <v>0</v>
      </c>
      <c r="R243" s="29">
        <f>IF(calc[[#This Row],[C4Source]]="FAO",SUMIFS(DataGHGFAO[LULUCF_MtCO2e],DataGHGFAO[ISO3],calc[[#This Row],[ISO3]]),IF(calc[[#This Row],[C4Source]]="GHGI",SUMIFS(DataGHGI[MtCO2e],DataGHGI[Sector],"Land-Use Change and Forestry",DataGHGI[ISO3],calc[[#This Row],[ISO3]]),""))</f>
        <v>0</v>
      </c>
      <c r="S243" t="str">
        <f>IF(calc[[#This Row],[C4Value]]&lt;&gt;0,IF(calc[[#This Row],[C4Value]]&lt;calc[[#This Row],[C4Threshold]],"Yes","No"),"nd")</f>
        <v>nd</v>
      </c>
      <c r="T243" t="str">
        <f>IF(calc[[#This Row],[Method]]="FABLEBrief",INDEX(Method_FABLEBrief[],MATCH("AFOLU",Method_FABLEBrief[Criteria],0),3),IF(calc[[#This Row],[Method]]="Test",INDEX(Method_Test[],MATCH("AFOLU",Method_Test[Criteria],0),3),""))</f>
        <v>FAO</v>
      </c>
      <c r="U243" s="25">
        <f>IF(calc[[#This Row],[Method]]="FABLEBrief",INDEX(Method_FABLEBrief[],MATCH("AFOLU",Method_FABLEBrief[Criteria],0),2),IF(calc[[#This Row],[Method]]="Test",INDEX(Method_Test[],MATCH("AFOLU",Method_Test[Criteria],0),2),""))</f>
        <v>0</v>
      </c>
      <c r="V243" s="25">
        <f>IF(calc[[#This Row],[C5Source]]="FAO",SUMIFS(DataGHGFAO[AFOLU_MtCO2e],DataGHGFAO[ISO3],calc[[#This Row],[ISO3]]),IF(calc[[#This Row],[C5Source]]="GHGI",SUMIFS(DataGHGI[MtCO2e],DataGHGI[Sector],"Land-Use Change and Forestry",DataGHGI[ISO3],calc[[#This Row],[ISO3]])+SUMIFS(DataGHGI[MtCO2e],DataGHGI[Sector],"Agriculture",DataGHGI[ISO3],calc[[#This Row],[ISO3]]),""))</f>
        <v>0</v>
      </c>
      <c r="W243" t="str">
        <f>IF(calc[[#This Row],[C5Value]]&lt;&gt;0,IF(calc[[#This Row],[C5Value]]&lt;calc[[#This Row],[C5Threshold]],"No","Yes"),"nd")</f>
        <v>nd</v>
      </c>
      <c r="X243" s="60" t="str">
        <f>IF(AND(calc[[#This Row],[C1Outcome]]="NO",calc[[#This Row],[C2Outcome]]="NO"),IF(calc[[#This Row],[C3Outcome]]="YES","Profile5","Profile6"),IF(calc[[#This Row],[C3Outcome]]="No","Profile4",IF(calc[[#This Row],[C4Outcome]]="YES",IF(calc[[#This Row],[C5Outcome]]="YES","Profile1","Profile2"),"Profile3")))</f>
        <v>Profile3</v>
      </c>
      <c r="Y243" s="44" t="str">
        <f>IF(OR(calc[[#This Row],[C1Outcome]]="nd",calc[[#This Row],[C3Outcome]]="nd",calc[[#This Row],[C5Outcome]]="nd"),"",calc[[#This Row],[PROFILE_pre]])</f>
        <v/>
      </c>
      <c r="Z243" s="62">
        <f>SUMIFS(DataGHGFAO[LULUCF_MtCO2e],DataGHGFAO[ISO3],calc[[#This Row],[ISO3]])</f>
        <v>0</v>
      </c>
      <c r="AA243" s="62">
        <f>SUMIFS(DataGHGFAO[Crop_MtCO2e],DataGHGFAO[ISO3],calc[[#This Row],[ISO3]])</f>
        <v>0</v>
      </c>
      <c r="AB243" s="62">
        <f>SUMIFS(DataGHGFAO[Livestock_MtCO2e],DataGHGFAO[ISO3],calc[[#This Row],[ISO3]])</f>
        <v>0</v>
      </c>
      <c r="AC243" s="62">
        <f>SUMIFS(DataGHGFAO[AFOLU_MtCO2e],DataGHGFAO[ISO3],calc[[#This Row],[ISO3]])</f>
        <v>0</v>
      </c>
    </row>
    <row r="244" spans="1:29">
      <c r="A244" t="s">
        <v>359</v>
      </c>
      <c r="B244" t="s">
        <v>360</v>
      </c>
      <c r="C244" t="str">
        <f>INDEX(SelectionMethod[],MATCH("x",SelectionMethod[Selection],0),2)</f>
        <v>FABLEBrief</v>
      </c>
      <c r="D244" t="str">
        <f>IF(calc[[#This Row],[Method]]="FABLEBrief",INDEX(Method_FABLEBrief[],MATCH("Totalkcal",Method_FABLEBrief[Criteria],0),3),IF(calc[[#This Row],[Method]]="Test",INDEX(Method_Test[],MATCH("Totalkcal",Method_Test[Criteria],0),3),""))</f>
        <v>FAO</v>
      </c>
      <c r="E244">
        <f>IF(calc[[#This Row],[Method]]="FABLEBrief",INDEX(Method_FABLEBrief[],MATCH("Totalkcal",Method_FABLEBrief[Criteria],0),2),IF(calc[[#This Row],[Method]]="Test",INDEX(Method_Test[],MATCH("Totalkcal",Method_Test[Criteria],0),2),""))</f>
        <v>3000</v>
      </c>
      <c r="F244">
        <f>IF(calc[[#This Row],[C1Source]]="FAO",SUMIFS(DataFoodConso[Total Kcal],DataFoodConso[ISO3],calc[[#This Row],[ISO3]]),"")</f>
        <v>3209</v>
      </c>
      <c r="G244" t="str">
        <f>IF(calc[[#This Row],[C1Value]]&gt;0,IF(calc[[#This Row],[C1Value]]&lt;=calc[[#This Row],[C1Threshold]],"No","Yes"),"nd")</f>
        <v>Yes</v>
      </c>
      <c r="H244" t="str">
        <f>IF(calc[[#This Row],[Method]]="FABLEBrief",INDEX(Method_FABLEBrief[],MATCH("RedMeatkcal",Method_FABLEBrief[Criteria],0),3),IF(calc[[#This Row],[Method]]="Test",INDEX(Method_Test[],MATCH("RedMeatkcal",Method_Test[Criteria],0),3),""))</f>
        <v>FAO</v>
      </c>
      <c r="I244">
        <f>IF(calc[[#This Row],[Method]]="FABLEBrief",INDEX(Method_FABLEBrief[],MATCH("RedMeatkcal",Method_FABLEBrief[Criteria],0),2),IF(calc[[#This Row],[Method]]="Test",INDEX(Method_Test[],MATCH("RedMeatkcal",Method_Test[Criteria],0),2),""))</f>
        <v>60</v>
      </c>
      <c r="J244">
        <f>IF(calc[[#This Row],[C2Source]]="FAO",SUMIFS(DataFoodConso[Red Meat],DataFoodConso[ISO3],calc[[#This Row],[ISO3]]),"")</f>
        <v>269</v>
      </c>
      <c r="K244" t="str">
        <f>IF(AND(calc[[#This Row],[C2Value]]&gt;0,calc[[#This Row],[C2Value]]&lt;=calc[[#This Row],[C2Threshold]]),"No","Yes")</f>
        <v>Yes</v>
      </c>
      <c r="L244" t="str">
        <f>IF(calc[[#This Row],[Method]]="FABLEBrief",INDEX(Method_FABLEBrief[],MATCH("LandRemovalPotential",Method_FABLEBrief[Criteria],0),3),IF(calc[[#This Row],[Method]]="Test",INDEX(Method_Test[],MATCH("LandRemovalPotential",Method_Test[Criteria],0),3),""))</f>
        <v>RoeNoAgri</v>
      </c>
      <c r="M244" s="3">
        <f>IF(calc[[#This Row],[Method]]="FABLEBrief",INDEX(Method_FABLEBrief[],MATCH("LandRemovalPotential",Method_FABLEBrief[Criteria],0),2),IF(calc[[#This Row],[Method]]="Test",INDEX(Method_Test[],MATCH("LandRemovalPotential",Method_Test[Criteria],0),2),""))</f>
        <v>0.19550000000000001</v>
      </c>
      <c r="N244" s="3">
        <f>IF(AND(calc[[#This Row],[C3Source]]="RoeNoAgri",calc[[#This Row],[C4Source]]="FAO"),SUMIFS(DataShLandRemPot[FAOSh_noagri],DataShLandRemPot[ISO3],calc[[#This Row],[ISO3]]),IF(AND(calc[[#This Row],[C3Source]]="RoeAgri",calc[[#This Row],[C4Source]]="FAO"),SUMIFS(DataShLandRemPot[FAOSh_withagri],DataShLandRemPot[ISO3],calc[[#This Row],[ISO3]]),IF(AND(calc[[#This Row],[C3Source]]="RoeNoAgri",calc[[#This Row],[C4Source]]="GHGI"),SUMIFS(DataShLandRemPot[GHGISh_noagri],DataShLandRemPot[ISO3],calc[[#This Row],[ISO3]]),IF(AND(calc[[#This Row],[C3Source]]="RoeAgri",calc[[#This Row],[C4Source]]="GHGI"),SUMIFS(DataShLandRemPot[GHGISh_wagri],DataShLandRemPot[ISO3],calc[[#This Row],[ISO3]]),""))))</f>
        <v>0.33170995371973572</v>
      </c>
      <c r="O244" t="str">
        <f>IF(calc[[#This Row],[C3Value]]&lt;&gt;0,IF(calc[[#This Row],[C3Value]]&gt;=calc[[#This Row],[C3Threshold]],"Yes","No"),"nd")</f>
        <v>Yes</v>
      </c>
      <c r="P244" t="str">
        <f>IF(calc[[#This Row],[Method]]="FABLEBrief",INDEX(Method_FABLEBrief[],MATCH("LULUCFnegative",Method_FABLEBrief[Criteria],0),3),IF(calc[[#This Row],[Method]]="Test",INDEX(Method_Test[],MATCH("LULUCFnegative",Method_Test[Criteria],0),3),""))</f>
        <v>FAO</v>
      </c>
      <c r="Q244" s="25">
        <f>IF(calc[[#This Row],[Method]]="FABLEBrief",INDEX(Method_FABLEBrief[],MATCH("LULUCFnegative",Method_FABLEBrief[Criteria],0),2),IF(calc[[#This Row],[Method]]="Test",INDEX(Method_Test[],MATCH("LULUCFnegative",Method_Test[Criteria],0),2),""))</f>
        <v>0</v>
      </c>
      <c r="R244" s="29">
        <f>IF(calc[[#This Row],[C4Source]]="FAO",SUMIFS(DataGHGFAO[LULUCF_MtCO2e],DataGHGFAO[ISO3],calc[[#This Row],[ISO3]]),IF(calc[[#This Row],[C4Source]]="GHGI",SUMIFS(DataGHGI[MtCO2e],DataGHGI[Sector],"Land-Use Change and Forestry",DataGHGI[ISO3],calc[[#This Row],[ISO3]]),""))</f>
        <v>-1.760081</v>
      </c>
      <c r="S244" t="str">
        <f>IF(calc[[#This Row],[C4Value]]&lt;&gt;0,IF(calc[[#This Row],[C4Value]]&lt;calc[[#This Row],[C4Threshold]],"Yes","No"),"nd")</f>
        <v>Yes</v>
      </c>
      <c r="T244" t="str">
        <f>IF(calc[[#This Row],[Method]]="FABLEBrief",INDEX(Method_FABLEBrief[],MATCH("AFOLU",Method_FABLEBrief[Criteria],0),3),IF(calc[[#This Row],[Method]]="Test",INDEX(Method_Test[],MATCH("AFOLU",Method_Test[Criteria],0),3),""))</f>
        <v>FAO</v>
      </c>
      <c r="U244" s="25">
        <f>IF(calc[[#This Row],[Method]]="FABLEBrief",INDEX(Method_FABLEBrief[],MATCH("AFOLU",Method_FABLEBrief[Criteria],0),2),IF(calc[[#This Row],[Method]]="Test",INDEX(Method_Test[],MATCH("AFOLU",Method_Test[Criteria],0),2),""))</f>
        <v>0</v>
      </c>
      <c r="V244" s="25">
        <f>IF(calc[[#This Row],[C5Source]]="FAO",SUMIFS(DataGHGFAO[AFOLU_MtCO2e],DataGHGFAO[ISO3],calc[[#This Row],[ISO3]]),IF(calc[[#This Row],[C5Source]]="GHGI",SUMIFS(DataGHGI[MtCO2e],DataGHGI[Sector],"Land-Use Change and Forestry",DataGHGI[ISO3],calc[[#This Row],[ISO3]])+SUMIFS(DataGHGI[MtCO2e],DataGHGI[Sector],"Agriculture",DataGHGI[ISO3],calc[[#This Row],[ISO3]]),""))</f>
        <v>25.804702000000002</v>
      </c>
      <c r="W244" t="str">
        <f>IF(calc[[#This Row],[C5Value]]&lt;&gt;0,IF(calc[[#This Row],[C5Value]]&lt;calc[[#This Row],[C5Threshold]],"No","Yes"),"nd")</f>
        <v>Yes</v>
      </c>
      <c r="X244" s="60" t="str">
        <f>IF(AND(calc[[#This Row],[C1Outcome]]="NO",calc[[#This Row],[C2Outcome]]="NO"),IF(calc[[#This Row],[C3Outcome]]="YES","Profile5","Profile6"),IF(calc[[#This Row],[C3Outcome]]="No","Profile4",IF(calc[[#This Row],[C4Outcome]]="YES",IF(calc[[#This Row],[C5Outcome]]="YES","Profile1","Profile2"),"Profile3")))</f>
        <v>Profile1</v>
      </c>
      <c r="Y244" s="44" t="str">
        <f>IF(OR(calc[[#This Row],[C1Outcome]]="nd",calc[[#This Row],[C3Outcome]]="nd",calc[[#This Row],[C5Outcome]]="nd"),"",calc[[#This Row],[PROFILE_pre]])</f>
        <v>Profile1</v>
      </c>
      <c r="Z244" s="62">
        <f>SUMIFS(DataGHGFAO[LULUCF_MtCO2e],DataGHGFAO[ISO3],calc[[#This Row],[ISO3]])</f>
        <v>-1.760081</v>
      </c>
      <c r="AA244" s="62">
        <f>SUMIFS(DataGHGFAO[Crop_MtCO2e],DataGHGFAO[ISO3],calc[[#This Row],[ISO3]])</f>
        <v>2.4679395</v>
      </c>
      <c r="AB244" s="62">
        <f>SUMIFS(DataGHGFAO[Livestock_MtCO2e],DataGHGFAO[ISO3],calc[[#This Row],[ISO3]])</f>
        <v>25.096843499999999</v>
      </c>
      <c r="AC244" s="62">
        <f>SUMIFS(DataGHGFAO[AFOLU_MtCO2e],DataGHGFAO[ISO3],calc[[#This Row],[ISO3]])</f>
        <v>25.804702000000002</v>
      </c>
    </row>
    <row r="245" spans="1:29">
      <c r="A245" t="s">
        <v>217</v>
      </c>
      <c r="B245" t="s">
        <v>218</v>
      </c>
      <c r="C245" t="str">
        <f>INDEX(SelectionMethod[],MATCH("x",SelectionMethod[Selection],0),2)</f>
        <v>FABLEBrief</v>
      </c>
      <c r="D245" t="str">
        <f>IF(calc[[#This Row],[Method]]="FABLEBrief",INDEX(Method_FABLEBrief[],MATCH("Totalkcal",Method_FABLEBrief[Criteria],0),3),IF(calc[[#This Row],[Method]]="Test",INDEX(Method_Test[],MATCH("Totalkcal",Method_Test[Criteria],0),3),""))</f>
        <v>FAO</v>
      </c>
      <c r="E245">
        <f>IF(calc[[#This Row],[Method]]="FABLEBrief",INDEX(Method_FABLEBrief[],MATCH("Totalkcal",Method_FABLEBrief[Criteria],0),2),IF(calc[[#This Row],[Method]]="Test",INDEX(Method_Test[],MATCH("Totalkcal",Method_Test[Criteria],0),2),""))</f>
        <v>3000</v>
      </c>
      <c r="F245">
        <f>IF(calc[[#This Row],[C1Source]]="FAO",SUMIFS(DataFoodConso[Total Kcal],DataFoodConso[ISO3],calc[[#This Row],[ISO3]]),"")</f>
        <v>3219</v>
      </c>
      <c r="G245" t="str">
        <f>IF(calc[[#This Row],[C1Value]]&gt;0,IF(calc[[#This Row],[C1Value]]&lt;=calc[[#This Row],[C1Threshold]],"No","Yes"),"nd")</f>
        <v>Yes</v>
      </c>
      <c r="H245" t="str">
        <f>IF(calc[[#This Row],[Method]]="FABLEBrief",INDEX(Method_FABLEBrief[],MATCH("RedMeatkcal",Method_FABLEBrief[Criteria],0),3),IF(calc[[#This Row],[Method]]="Test",INDEX(Method_Test[],MATCH("RedMeatkcal",Method_Test[Criteria],0),3),""))</f>
        <v>FAO</v>
      </c>
      <c r="I245">
        <f>IF(calc[[#This Row],[Method]]="FABLEBrief",INDEX(Method_FABLEBrief[],MATCH("RedMeatkcal",Method_FABLEBrief[Criteria],0),2),IF(calc[[#This Row],[Method]]="Test",INDEX(Method_Test[],MATCH("RedMeatkcal",Method_Test[Criteria],0),2),""))</f>
        <v>60</v>
      </c>
      <c r="J245">
        <f>IF(calc[[#This Row],[C2Source]]="FAO",SUMIFS(DataFoodConso[Red Meat],DataFoodConso[ISO3],calc[[#This Row],[ISO3]]),"")</f>
        <v>226</v>
      </c>
      <c r="K245" t="str">
        <f>IF(AND(calc[[#This Row],[C2Value]]&gt;0,calc[[#This Row],[C2Value]]&lt;=calc[[#This Row],[C2Threshold]]),"No","Yes")</f>
        <v>Yes</v>
      </c>
      <c r="L245" t="str">
        <f>IF(calc[[#This Row],[Method]]="FABLEBrief",INDEX(Method_FABLEBrief[],MATCH("LandRemovalPotential",Method_FABLEBrief[Criteria],0),3),IF(calc[[#This Row],[Method]]="Test",INDEX(Method_Test[],MATCH("LandRemovalPotential",Method_Test[Criteria],0),3),""))</f>
        <v>RoeNoAgri</v>
      </c>
      <c r="M245" s="3">
        <f>IF(calc[[#This Row],[Method]]="FABLEBrief",INDEX(Method_FABLEBrief[],MATCH("LandRemovalPotential",Method_FABLEBrief[Criteria],0),2),IF(calc[[#This Row],[Method]]="Test",INDEX(Method_Test[],MATCH("LandRemovalPotential",Method_Test[Criteria],0),2),""))</f>
        <v>0.19550000000000001</v>
      </c>
      <c r="N245" s="3">
        <f>IF(AND(calc[[#This Row],[C3Source]]="RoeNoAgri",calc[[#This Row],[C4Source]]="FAO"),SUMIFS(DataShLandRemPot[FAOSh_noagri],DataShLandRemPot[ISO3],calc[[#This Row],[ISO3]]),IF(AND(calc[[#This Row],[C3Source]]="RoeAgri",calc[[#This Row],[C4Source]]="FAO"),SUMIFS(DataShLandRemPot[FAOSh_withagri],DataShLandRemPot[ISO3],calc[[#This Row],[ISO3]]),IF(AND(calc[[#This Row],[C3Source]]="RoeNoAgri",calc[[#This Row],[C4Source]]="GHGI"),SUMIFS(DataShLandRemPot[GHGISh_noagri],DataShLandRemPot[ISO3],calc[[#This Row],[ISO3]]),IF(AND(calc[[#This Row],[C3Source]]="RoeAgri",calc[[#This Row],[C4Source]]="GHGI"),SUMIFS(DataShLandRemPot[GHGISh_wagri],DataShLandRemPot[ISO3],calc[[#This Row],[ISO3]]),""))))</f>
        <v>1.0150143049371854E-2</v>
      </c>
      <c r="O245" t="str">
        <f>IF(calc[[#This Row],[C3Value]]&lt;&gt;0,IF(calc[[#This Row],[C3Value]]&gt;=calc[[#This Row],[C3Threshold]],"Yes","No"),"nd")</f>
        <v>No</v>
      </c>
      <c r="P245" t="str">
        <f>IF(calc[[#This Row],[Method]]="FABLEBrief",INDEX(Method_FABLEBrief[],MATCH("LULUCFnegative",Method_FABLEBrief[Criteria],0),3),IF(calc[[#This Row],[Method]]="Test",INDEX(Method_Test[],MATCH("LULUCFnegative",Method_Test[Criteria],0),3),""))</f>
        <v>FAO</v>
      </c>
      <c r="Q245" s="25">
        <f>IF(calc[[#This Row],[Method]]="FABLEBrief",INDEX(Method_FABLEBrief[],MATCH("LULUCFnegative",Method_FABLEBrief[Criteria],0),2),IF(calc[[#This Row],[Method]]="Test",INDEX(Method_Test[],MATCH("LULUCFnegative",Method_Test[Criteria],0),2),""))</f>
        <v>0</v>
      </c>
      <c r="R245" s="29">
        <f>IF(calc[[#This Row],[C4Source]]="FAO",SUMIFS(DataGHGFAO[LULUCF_MtCO2e],DataGHGFAO[ISO3],calc[[#This Row],[ISO3]]),IF(calc[[#This Row],[C4Source]]="GHGI",SUMIFS(DataGHGI[MtCO2e],DataGHGI[Sector],"Land-Use Change and Forestry",DataGHGI[ISO3],calc[[#This Row],[ISO3]]),""))</f>
        <v>-3.3654918999999999</v>
      </c>
      <c r="S245" t="str">
        <f>IF(calc[[#This Row],[C4Value]]&lt;&gt;0,IF(calc[[#This Row],[C4Value]]&lt;calc[[#This Row],[C4Threshold]],"Yes","No"),"nd")</f>
        <v>Yes</v>
      </c>
      <c r="T245" t="str">
        <f>IF(calc[[#This Row],[Method]]="FABLEBrief",INDEX(Method_FABLEBrief[],MATCH("AFOLU",Method_FABLEBrief[Criteria],0),3),IF(calc[[#This Row],[Method]]="Test",INDEX(Method_Test[],MATCH("AFOLU",Method_Test[Criteria],0),3),""))</f>
        <v>FAO</v>
      </c>
      <c r="U245" s="25">
        <f>IF(calc[[#This Row],[Method]]="FABLEBrief",INDEX(Method_FABLEBrief[],MATCH("AFOLU",Method_FABLEBrief[Criteria],0),2),IF(calc[[#This Row],[Method]]="Test",INDEX(Method_Test[],MATCH("AFOLU",Method_Test[Criteria],0),2),""))</f>
        <v>0</v>
      </c>
      <c r="V245" s="25">
        <f>IF(calc[[#This Row],[C5Source]]="FAO",SUMIFS(DataGHGFAO[AFOLU_MtCO2e],DataGHGFAO[ISO3],calc[[#This Row],[ISO3]]),IF(calc[[#This Row],[C5Source]]="GHGI",SUMIFS(DataGHGI[MtCO2e],DataGHGI[Sector],"Land-Use Change and Forestry",DataGHGI[ISO3],calc[[#This Row],[ISO3]])+SUMIFS(DataGHGI[MtCO2e],DataGHGI[Sector],"Agriculture",DataGHGI[ISO3],calc[[#This Row],[ISO3]]),""))</f>
        <v>34.457943</v>
      </c>
      <c r="W245" t="str">
        <f>IF(calc[[#This Row],[C5Value]]&lt;&gt;0,IF(calc[[#This Row],[C5Value]]&lt;calc[[#This Row],[C5Threshold]],"No","Yes"),"nd")</f>
        <v>Yes</v>
      </c>
      <c r="X245" s="60" t="str">
        <f>IF(AND(calc[[#This Row],[C1Outcome]]="NO",calc[[#This Row],[C2Outcome]]="NO"),IF(calc[[#This Row],[C3Outcome]]="YES","Profile5","Profile6"),IF(calc[[#This Row],[C3Outcome]]="No","Profile4",IF(calc[[#This Row],[C4Outcome]]="YES",IF(calc[[#This Row],[C5Outcome]]="YES","Profile1","Profile2"),"Profile3")))</f>
        <v>Profile4</v>
      </c>
      <c r="Y245" s="44" t="str">
        <f>IF(OR(calc[[#This Row],[C1Outcome]]="nd",calc[[#This Row],[C3Outcome]]="nd",calc[[#This Row],[C5Outcome]]="nd"),"",calc[[#This Row],[PROFILE_pre]])</f>
        <v>Profile4</v>
      </c>
      <c r="Z245" s="62">
        <f>SUMIFS(DataGHGFAO[LULUCF_MtCO2e],DataGHGFAO[ISO3],calc[[#This Row],[ISO3]])</f>
        <v>-3.3654918999999999</v>
      </c>
      <c r="AA245" s="62">
        <f>SUMIFS(DataGHGFAO[Crop_MtCO2e],DataGHGFAO[ISO3],calc[[#This Row],[ISO3]])</f>
        <v>4.9239472000000077</v>
      </c>
      <c r="AB245" s="62">
        <f>SUMIFS(DataGHGFAO[Livestock_MtCO2e],DataGHGFAO[ISO3],calc[[#This Row],[ISO3]])</f>
        <v>32.899487699999995</v>
      </c>
      <c r="AC245" s="62">
        <f>SUMIFS(DataGHGFAO[AFOLU_MtCO2e],DataGHGFAO[ISO3],calc[[#This Row],[ISO3]])</f>
        <v>34.457943</v>
      </c>
    </row>
    <row r="246" spans="1:29">
      <c r="A246" t="s">
        <v>484</v>
      </c>
      <c r="B246" t="s">
        <v>485</v>
      </c>
      <c r="C246" t="str">
        <f>INDEX(SelectionMethod[],MATCH("x",SelectionMethod[Selection],0),2)</f>
        <v>FABLEBrief</v>
      </c>
      <c r="D246" t="str">
        <f>IF(calc[[#This Row],[Method]]="FABLEBrief",INDEX(Method_FABLEBrief[],MATCH("Totalkcal",Method_FABLEBrief[Criteria],0),3),IF(calc[[#This Row],[Method]]="Test",INDEX(Method_Test[],MATCH("Totalkcal",Method_Test[Criteria],0),3),""))</f>
        <v>FAO</v>
      </c>
      <c r="E246">
        <f>IF(calc[[#This Row],[Method]]="FABLEBrief",INDEX(Method_FABLEBrief[],MATCH("Totalkcal",Method_FABLEBrief[Criteria],0),2),IF(calc[[#This Row],[Method]]="Test",INDEX(Method_Test[],MATCH("Totalkcal",Method_Test[Criteria],0),2),""))</f>
        <v>3000</v>
      </c>
      <c r="F246">
        <f>IF(calc[[#This Row],[C1Source]]="FAO",SUMIFS(DataFoodConso[Total Kcal],DataFoodConso[ISO3],calc[[#This Row],[ISO3]]),"")</f>
        <v>2605</v>
      </c>
      <c r="G246" t="str">
        <f>IF(calc[[#This Row],[C1Value]]&gt;0,IF(calc[[#This Row],[C1Value]]&lt;=calc[[#This Row],[C1Threshold]],"No","Yes"),"nd")</f>
        <v>No</v>
      </c>
      <c r="H246" t="str">
        <f>IF(calc[[#This Row],[Method]]="FABLEBrief",INDEX(Method_FABLEBrief[],MATCH("RedMeatkcal",Method_FABLEBrief[Criteria],0),3),IF(calc[[#This Row],[Method]]="Test",INDEX(Method_Test[],MATCH("RedMeatkcal",Method_Test[Criteria],0),3),""))</f>
        <v>FAO</v>
      </c>
      <c r="I246">
        <f>IF(calc[[#This Row],[Method]]="FABLEBrief",INDEX(Method_FABLEBrief[],MATCH("RedMeatkcal",Method_FABLEBrief[Criteria],0),2),IF(calc[[#This Row],[Method]]="Test",INDEX(Method_Test[],MATCH("RedMeatkcal",Method_Test[Criteria],0),2),""))</f>
        <v>60</v>
      </c>
      <c r="J246">
        <f>IF(calc[[#This Row],[C2Source]]="FAO",SUMIFS(DataFoodConso[Red Meat],DataFoodConso[ISO3],calc[[#This Row],[ISO3]]),"")</f>
        <v>194</v>
      </c>
      <c r="K246" t="str">
        <f>IF(AND(calc[[#This Row],[C2Value]]&gt;0,calc[[#This Row],[C2Value]]&lt;=calc[[#This Row],[C2Threshold]]),"No","Yes")</f>
        <v>Yes</v>
      </c>
      <c r="L246" t="str">
        <f>IF(calc[[#This Row],[Method]]="FABLEBrief",INDEX(Method_FABLEBrief[],MATCH("LandRemovalPotential",Method_FABLEBrief[Criteria],0),3),IF(calc[[#This Row],[Method]]="Test",INDEX(Method_Test[],MATCH("LandRemovalPotential",Method_Test[Criteria],0),3),""))</f>
        <v>RoeNoAgri</v>
      </c>
      <c r="M246" s="3">
        <f>IF(calc[[#This Row],[Method]]="FABLEBrief",INDEX(Method_FABLEBrief[],MATCH("LandRemovalPotential",Method_FABLEBrief[Criteria],0),2),IF(calc[[#This Row],[Method]]="Test",INDEX(Method_Test[],MATCH("LandRemovalPotential",Method_Test[Criteria],0),2),""))</f>
        <v>0.19550000000000001</v>
      </c>
      <c r="N246" s="3">
        <f>IF(AND(calc[[#This Row],[C3Source]]="RoeNoAgri",calc[[#This Row],[C4Source]]="FAO"),SUMIFS(DataShLandRemPot[FAOSh_noagri],DataShLandRemPot[ISO3],calc[[#This Row],[ISO3]]),IF(AND(calc[[#This Row],[C3Source]]="RoeAgri",calc[[#This Row],[C4Source]]="FAO"),SUMIFS(DataShLandRemPot[FAOSh_withagri],DataShLandRemPot[ISO3],calc[[#This Row],[ISO3]]),IF(AND(calc[[#This Row],[C3Source]]="RoeNoAgri",calc[[#This Row],[C4Source]]="GHGI"),SUMIFS(DataShLandRemPot[GHGISh_noagri],DataShLandRemPot[ISO3],calc[[#This Row],[ISO3]]),IF(AND(calc[[#This Row],[C3Source]]="RoeAgri",calc[[#This Row],[C4Source]]="GHGI"),SUMIFS(DataShLandRemPot[GHGISh_wagri],DataShLandRemPot[ISO3],calc[[#This Row],[ISO3]]),""))))</f>
        <v>0.25878749255057648</v>
      </c>
      <c r="O246" t="str">
        <f>IF(calc[[#This Row],[C3Value]]&lt;&gt;0,IF(calc[[#This Row],[C3Value]]&gt;=calc[[#This Row],[C3Threshold]],"Yes","No"),"nd")</f>
        <v>Yes</v>
      </c>
      <c r="P246" t="str">
        <f>IF(calc[[#This Row],[Method]]="FABLEBrief",INDEX(Method_FABLEBrief[],MATCH("LULUCFnegative",Method_FABLEBrief[Criteria],0),3),IF(calc[[#This Row],[Method]]="Test",INDEX(Method_Test[],MATCH("LULUCFnegative",Method_Test[Criteria],0),3),""))</f>
        <v>FAO</v>
      </c>
      <c r="Q246" s="25">
        <f>IF(calc[[#This Row],[Method]]="FABLEBrief",INDEX(Method_FABLEBrief[],MATCH("LULUCFnegative",Method_FABLEBrief[Criteria],0),2),IF(calc[[#This Row],[Method]]="Test",INDEX(Method_Test[],MATCH("LULUCFnegative",Method_Test[Criteria],0),2),""))</f>
        <v>0</v>
      </c>
      <c r="R246" s="29">
        <f>IF(calc[[#This Row],[C4Source]]="FAO",SUMIFS(DataGHGFAO[LULUCF_MtCO2e],DataGHGFAO[ISO3],calc[[#This Row],[ISO3]]),IF(calc[[#This Row],[C4Source]]="GHGI",SUMIFS(DataGHGI[MtCO2e],DataGHGI[Sector],"Land-Use Change and Forestry",DataGHGI[ISO3],calc[[#This Row],[ISO3]]),""))</f>
        <v>0</v>
      </c>
      <c r="S246" t="str">
        <f>IF(calc[[#This Row],[C4Value]]&lt;&gt;0,IF(calc[[#This Row],[C4Value]]&lt;calc[[#This Row],[C4Threshold]],"Yes","No"),"nd")</f>
        <v>nd</v>
      </c>
      <c r="T246" t="str">
        <f>IF(calc[[#This Row],[Method]]="FABLEBrief",INDEX(Method_FABLEBrief[],MATCH("AFOLU",Method_FABLEBrief[Criteria],0),3),IF(calc[[#This Row],[Method]]="Test",INDEX(Method_Test[],MATCH("AFOLU",Method_Test[Criteria],0),3),""))</f>
        <v>FAO</v>
      </c>
      <c r="U246" s="25">
        <f>IF(calc[[#This Row],[Method]]="FABLEBrief",INDEX(Method_FABLEBrief[],MATCH("AFOLU",Method_FABLEBrief[Criteria],0),2),IF(calc[[#This Row],[Method]]="Test",INDEX(Method_Test[],MATCH("AFOLU",Method_Test[Criteria],0),2),""))</f>
        <v>0</v>
      </c>
      <c r="V246" s="25">
        <f>IF(calc[[#This Row],[C5Source]]="FAO",SUMIFS(DataGHGFAO[AFOLU_MtCO2e],DataGHGFAO[ISO3],calc[[#This Row],[ISO3]]),IF(calc[[#This Row],[C5Source]]="GHGI",SUMIFS(DataGHGI[MtCO2e],DataGHGI[Sector],"Land-Use Change and Forestry",DataGHGI[ISO3],calc[[#This Row],[ISO3]])+SUMIFS(DataGHGI[MtCO2e],DataGHGI[Sector],"Agriculture",DataGHGI[ISO3],calc[[#This Row],[ISO3]]),""))</f>
        <v>0.51349</v>
      </c>
      <c r="W246" t="str">
        <f>IF(calc[[#This Row],[C5Value]]&lt;&gt;0,IF(calc[[#This Row],[C5Value]]&lt;calc[[#This Row],[C5Threshold]],"No","Yes"),"nd")</f>
        <v>Yes</v>
      </c>
      <c r="X246" s="60" t="str">
        <f>IF(AND(calc[[#This Row],[C1Outcome]]="NO",calc[[#This Row],[C2Outcome]]="NO"),IF(calc[[#This Row],[C3Outcome]]="YES","Profile5","Profile6"),IF(calc[[#This Row],[C3Outcome]]="No","Profile4",IF(calc[[#This Row],[C4Outcome]]="YES",IF(calc[[#This Row],[C5Outcome]]="YES","Profile1","Profile2"),"Profile3")))</f>
        <v>Profile3</v>
      </c>
      <c r="Y246" s="44" t="str">
        <f>IF(OR(calc[[#This Row],[C1Outcome]]="nd",calc[[#This Row],[C3Outcome]]="nd",calc[[#This Row],[C5Outcome]]="nd"),"",calc[[#This Row],[PROFILE_pre]])</f>
        <v>Profile3</v>
      </c>
      <c r="Z246" s="62">
        <f>SUMIFS(DataGHGFAO[LULUCF_MtCO2e],DataGHGFAO[ISO3],calc[[#This Row],[ISO3]])</f>
        <v>0</v>
      </c>
      <c r="AA246" s="62">
        <f>SUMIFS(DataGHGFAO[Crop_MtCO2e],DataGHGFAO[ISO3],calc[[#This Row],[ISO3]])</f>
        <v>2.0699999999995722E-4</v>
      </c>
      <c r="AB246" s="62">
        <f>SUMIFS(DataGHGFAO[Livestock_MtCO2e],DataGHGFAO[ISO3],calc[[#This Row],[ISO3]])</f>
        <v>0.51328300000000004</v>
      </c>
      <c r="AC246" s="62">
        <f>SUMIFS(DataGHGFAO[AFOLU_MtCO2e],DataGHGFAO[ISO3],calc[[#This Row],[ISO3]])</f>
        <v>0.51349</v>
      </c>
    </row>
    <row r="247" spans="1:29">
      <c r="A247" t="s">
        <v>181</v>
      </c>
      <c r="B247" t="s">
        <v>577</v>
      </c>
      <c r="C247" t="str">
        <f>INDEX(SelectionMethod[],MATCH("x",SelectionMethod[Selection],0),2)</f>
        <v>FABLEBrief</v>
      </c>
      <c r="D247" t="str">
        <f>IF(calc[[#This Row],[Method]]="FABLEBrief",INDEX(Method_FABLEBrief[],MATCH("Totalkcal",Method_FABLEBrief[Criteria],0),3),IF(calc[[#This Row],[Method]]="Test",INDEX(Method_Test[],MATCH("Totalkcal",Method_Test[Criteria],0),3),""))</f>
        <v>FAO</v>
      </c>
      <c r="E247">
        <f>IF(calc[[#This Row],[Method]]="FABLEBrief",INDEX(Method_FABLEBrief[],MATCH("Totalkcal",Method_FABLEBrief[Criteria],0),2),IF(calc[[#This Row],[Method]]="Test",INDEX(Method_Test[],MATCH("Totalkcal",Method_Test[Criteria],0),2),""))</f>
        <v>3000</v>
      </c>
      <c r="F247">
        <f>IF(calc[[#This Row],[C1Source]]="FAO",SUMIFS(DataFoodConso[Total Kcal],DataFoodConso[ISO3],calc[[#This Row],[ISO3]]),"")</f>
        <v>2204</v>
      </c>
      <c r="G247" t="str">
        <f>IF(calc[[#This Row],[C1Value]]&gt;0,IF(calc[[#This Row],[C1Value]]&lt;=calc[[#This Row],[C1Threshold]],"No","Yes"),"nd")</f>
        <v>No</v>
      </c>
      <c r="H247" t="str">
        <f>IF(calc[[#This Row],[Method]]="FABLEBrief",INDEX(Method_FABLEBrief[],MATCH("RedMeatkcal",Method_FABLEBrief[Criteria],0),3),IF(calc[[#This Row],[Method]]="Test",INDEX(Method_Test[],MATCH("RedMeatkcal",Method_Test[Criteria],0),3),""))</f>
        <v>FAO</v>
      </c>
      <c r="I247">
        <f>IF(calc[[#This Row],[Method]]="FABLEBrief",INDEX(Method_FABLEBrief[],MATCH("RedMeatkcal",Method_FABLEBrief[Criteria],0),2),IF(calc[[#This Row],[Method]]="Test",INDEX(Method_Test[],MATCH("RedMeatkcal",Method_Test[Criteria],0),2),""))</f>
        <v>60</v>
      </c>
      <c r="J247">
        <f>IF(calc[[#This Row],[C2Source]]="FAO",SUMIFS(DataFoodConso[Red Meat],DataFoodConso[ISO3],calc[[#This Row],[ISO3]]),"")</f>
        <v>59</v>
      </c>
      <c r="K247" t="str">
        <f>IF(AND(calc[[#This Row],[C2Value]]&gt;0,calc[[#This Row],[C2Value]]&lt;=calc[[#This Row],[C2Threshold]]),"No","Yes")</f>
        <v>No</v>
      </c>
      <c r="L247" t="str">
        <f>IF(calc[[#This Row],[Method]]="FABLEBrief",INDEX(Method_FABLEBrief[],MATCH("LandRemovalPotential",Method_FABLEBrief[Criteria],0),3),IF(calc[[#This Row],[Method]]="Test",INDEX(Method_Test[],MATCH("LandRemovalPotential",Method_Test[Criteria],0),3),""))</f>
        <v>RoeNoAgri</v>
      </c>
      <c r="M247" s="3">
        <f>IF(calc[[#This Row],[Method]]="FABLEBrief",INDEX(Method_FABLEBrief[],MATCH("LandRemovalPotential",Method_FABLEBrief[Criteria],0),2),IF(calc[[#This Row],[Method]]="Test",INDEX(Method_Test[],MATCH("LandRemovalPotential",Method_Test[Criteria],0),2),""))</f>
        <v>0.19550000000000001</v>
      </c>
      <c r="N247" s="3">
        <f>IF(AND(calc[[#This Row],[C3Source]]="RoeNoAgri",calc[[#This Row],[C4Source]]="FAO"),SUMIFS(DataShLandRemPot[FAOSh_noagri],DataShLandRemPot[ISO3],calc[[#This Row],[ISO3]]),IF(AND(calc[[#This Row],[C3Source]]="RoeAgri",calc[[#This Row],[C4Source]]="FAO"),SUMIFS(DataShLandRemPot[FAOSh_withagri],DataShLandRemPot[ISO3],calc[[#This Row],[ISO3]]),IF(AND(calc[[#This Row],[C3Source]]="RoeNoAgri",calc[[#This Row],[C4Source]]="GHGI"),SUMIFS(DataShLandRemPot[GHGISh_noagri],DataShLandRemPot[ISO3],calc[[#This Row],[ISO3]]),IF(AND(calc[[#This Row],[C3Source]]="RoeAgri",calc[[#This Row],[C4Source]]="GHGI"),SUMIFS(DataShLandRemPot[GHGISh_wagri],DataShLandRemPot[ISO3],calc[[#This Row],[ISO3]]),""))))</f>
        <v>0.44987517379759917</v>
      </c>
      <c r="O247" t="str">
        <f>IF(calc[[#This Row],[C3Value]]&lt;&gt;0,IF(calc[[#This Row],[C3Value]]&gt;=calc[[#This Row],[C3Threshold]],"Yes","No"),"nd")</f>
        <v>Yes</v>
      </c>
      <c r="P247" t="str">
        <f>IF(calc[[#This Row],[Method]]="FABLEBrief",INDEX(Method_FABLEBrief[],MATCH("LULUCFnegative",Method_FABLEBrief[Criteria],0),3),IF(calc[[#This Row],[Method]]="Test",INDEX(Method_Test[],MATCH("LULUCFnegative",Method_Test[Criteria],0),3),""))</f>
        <v>FAO</v>
      </c>
      <c r="Q247" s="25">
        <f>IF(calc[[#This Row],[Method]]="FABLEBrief",INDEX(Method_FABLEBrief[],MATCH("LULUCFnegative",Method_FABLEBrief[Criteria],0),2),IF(calc[[#This Row],[Method]]="Test",INDEX(Method_Test[],MATCH("LULUCFnegative",Method_Test[Criteria],0),2),""))</f>
        <v>0</v>
      </c>
      <c r="R247" s="29">
        <f>IF(calc[[#This Row],[C4Source]]="FAO",SUMIFS(DataGHGFAO[LULUCF_MtCO2e],DataGHGFAO[ISO3],calc[[#This Row],[ISO3]]),IF(calc[[#This Row],[C4Source]]="GHGI",SUMIFS(DataGHGI[MtCO2e],DataGHGI[Sector],"Land-Use Change and Forestry",DataGHGI[ISO3],calc[[#This Row],[ISO3]]),""))</f>
        <v>43.859968800000004</v>
      </c>
      <c r="S247" t="str">
        <f>IF(calc[[#This Row],[C4Value]]&lt;&gt;0,IF(calc[[#This Row],[C4Value]]&lt;calc[[#This Row],[C4Threshold]],"Yes","No"),"nd")</f>
        <v>No</v>
      </c>
      <c r="T247" t="str">
        <f>IF(calc[[#This Row],[Method]]="FABLEBrief",INDEX(Method_FABLEBrief[],MATCH("AFOLU",Method_FABLEBrief[Criteria],0),3),IF(calc[[#This Row],[Method]]="Test",INDEX(Method_Test[],MATCH("AFOLU",Method_Test[Criteria],0),3),""))</f>
        <v>FAO</v>
      </c>
      <c r="U247" s="25">
        <f>IF(calc[[#This Row],[Method]]="FABLEBrief",INDEX(Method_FABLEBrief[],MATCH("AFOLU",Method_FABLEBrief[Criteria],0),2),IF(calc[[#This Row],[Method]]="Test",INDEX(Method_Test[],MATCH("AFOLU",Method_Test[Criteria],0),2),""))</f>
        <v>0</v>
      </c>
      <c r="V247" s="25">
        <f>IF(calc[[#This Row],[C5Source]]="FAO",SUMIFS(DataGHGFAO[AFOLU_MtCO2e],DataGHGFAO[ISO3],calc[[#This Row],[ISO3]]),IF(calc[[#This Row],[C5Source]]="GHGI",SUMIFS(DataGHGI[MtCO2e],DataGHGI[Sector],"Land-Use Change and Forestry",DataGHGI[ISO3],calc[[#This Row],[ISO3]])+SUMIFS(DataGHGI[MtCO2e],DataGHGI[Sector],"Agriculture",DataGHGI[ISO3],calc[[#This Row],[ISO3]]),""))</f>
        <v>84.6496262</v>
      </c>
      <c r="W247" t="str">
        <f>IF(calc[[#This Row],[C5Value]]&lt;&gt;0,IF(calc[[#This Row],[C5Value]]&lt;calc[[#This Row],[C5Threshold]],"No","Yes"),"nd")</f>
        <v>Yes</v>
      </c>
      <c r="X247" s="60" t="str">
        <f>IF(AND(calc[[#This Row],[C1Outcome]]="NO",calc[[#This Row],[C2Outcome]]="NO"),IF(calc[[#This Row],[C3Outcome]]="YES","Profile5","Profile6"),IF(calc[[#This Row],[C3Outcome]]="No","Profile4",IF(calc[[#This Row],[C4Outcome]]="YES",IF(calc[[#This Row],[C5Outcome]]="YES","Profile1","Profile2"),"Profile3")))</f>
        <v>Profile5</v>
      </c>
      <c r="Y247" s="44" t="str">
        <f>IF(OR(calc[[#This Row],[C1Outcome]]="nd",calc[[#This Row],[C3Outcome]]="nd",calc[[#This Row],[C5Outcome]]="nd"),"",calc[[#This Row],[PROFILE_pre]])</f>
        <v>Profile5</v>
      </c>
      <c r="Z247" s="62">
        <f>SUMIFS(DataGHGFAO[LULUCF_MtCO2e],DataGHGFAO[ISO3],calc[[#This Row],[ISO3]])</f>
        <v>43.859968800000004</v>
      </c>
      <c r="AA247" s="62">
        <f>SUMIFS(DataGHGFAO[Crop_MtCO2e],DataGHGFAO[ISO3],calc[[#This Row],[ISO3]])</f>
        <v>5.471518599999996</v>
      </c>
      <c r="AB247" s="62">
        <f>SUMIFS(DataGHGFAO[Livestock_MtCO2e],DataGHGFAO[ISO3],calc[[#This Row],[ISO3]])</f>
        <v>35.3181388</v>
      </c>
      <c r="AC247" s="62">
        <f>SUMIFS(DataGHGFAO[AFOLU_MtCO2e],DataGHGFAO[ISO3],calc[[#This Row],[ISO3]])</f>
        <v>84.6496262</v>
      </c>
    </row>
    <row r="248" spans="1:29">
      <c r="A248" t="s">
        <v>203</v>
      </c>
      <c r="B248" t="s">
        <v>204</v>
      </c>
      <c r="C248" t="str">
        <f>INDEX(SelectionMethod[],MATCH("x",SelectionMethod[Selection],0),2)</f>
        <v>FABLEBrief</v>
      </c>
      <c r="D248" t="str">
        <f>IF(calc[[#This Row],[Method]]="FABLEBrief",INDEX(Method_FABLEBrief[],MATCH("Totalkcal",Method_FABLEBrief[Criteria],0),3),IF(calc[[#This Row],[Method]]="Test",INDEX(Method_Test[],MATCH("Totalkcal",Method_Test[Criteria],0),3),""))</f>
        <v>FAO</v>
      </c>
      <c r="E248">
        <f>IF(calc[[#This Row],[Method]]="FABLEBrief",INDEX(Method_FABLEBrief[],MATCH("Totalkcal",Method_FABLEBrief[Criteria],0),2),IF(calc[[#This Row],[Method]]="Test",INDEX(Method_Test[],MATCH("Totalkcal",Method_Test[Criteria],0),2),""))</f>
        <v>3000</v>
      </c>
      <c r="F248">
        <f>IF(calc[[#This Row],[C1Source]]="FAO",SUMIFS(DataFoodConso[Total Kcal],DataFoodConso[ISO3],calc[[#This Row],[ISO3]]),"")</f>
        <v>2939</v>
      </c>
      <c r="G248" t="str">
        <f>IF(calc[[#This Row],[C1Value]]&gt;0,IF(calc[[#This Row],[C1Value]]&lt;=calc[[#This Row],[C1Threshold]],"No","Yes"),"nd")</f>
        <v>No</v>
      </c>
      <c r="H248" t="str">
        <f>IF(calc[[#This Row],[Method]]="FABLEBrief",INDEX(Method_FABLEBrief[],MATCH("RedMeatkcal",Method_FABLEBrief[Criteria],0),3),IF(calc[[#This Row],[Method]]="Test",INDEX(Method_Test[],MATCH("RedMeatkcal",Method_Test[Criteria],0),3),""))</f>
        <v>FAO</v>
      </c>
      <c r="I248">
        <f>IF(calc[[#This Row],[Method]]="FABLEBrief",INDEX(Method_FABLEBrief[],MATCH("RedMeatkcal",Method_FABLEBrief[Criteria],0),2),IF(calc[[#This Row],[Method]]="Test",INDEX(Method_Test[],MATCH("RedMeatkcal",Method_Test[Criteria],0),2),""))</f>
        <v>60</v>
      </c>
      <c r="J248">
        <f>IF(calc[[#This Row],[C2Source]]="FAO",SUMIFS(DataFoodConso[Red Meat],DataFoodConso[ISO3],calc[[#This Row],[ISO3]]),"")</f>
        <v>402</v>
      </c>
      <c r="K248" t="str">
        <f>IF(AND(calc[[#This Row],[C2Value]]&gt;0,calc[[#This Row],[C2Value]]&lt;=calc[[#This Row],[C2Threshold]]),"No","Yes")</f>
        <v>Yes</v>
      </c>
      <c r="L248" t="str">
        <f>IF(calc[[#This Row],[Method]]="FABLEBrief",INDEX(Method_FABLEBrief[],MATCH("LandRemovalPotential",Method_FABLEBrief[Criteria],0),3),IF(calc[[#This Row],[Method]]="Test",INDEX(Method_Test[],MATCH("LandRemovalPotential",Method_Test[Criteria],0),3),""))</f>
        <v>RoeNoAgri</v>
      </c>
      <c r="M248" s="3">
        <f>IF(calc[[#This Row],[Method]]="FABLEBrief",INDEX(Method_FABLEBrief[],MATCH("LandRemovalPotential",Method_FABLEBrief[Criteria],0),2),IF(calc[[#This Row],[Method]]="Test",INDEX(Method_Test[],MATCH("LandRemovalPotential",Method_Test[Criteria],0),2),""))</f>
        <v>0.19550000000000001</v>
      </c>
      <c r="N248" s="3">
        <f>IF(AND(calc[[#This Row],[C3Source]]="RoeNoAgri",calc[[#This Row],[C4Source]]="FAO"),SUMIFS(DataShLandRemPot[FAOSh_noagri],DataShLandRemPot[ISO3],calc[[#This Row],[ISO3]]),IF(AND(calc[[#This Row],[C3Source]]="RoeAgri",calc[[#This Row],[C4Source]]="FAO"),SUMIFS(DataShLandRemPot[FAOSh_withagri],DataShLandRemPot[ISO3],calc[[#This Row],[ISO3]]),IF(AND(calc[[#This Row],[C3Source]]="RoeNoAgri",calc[[#This Row],[C4Source]]="GHGI"),SUMIFS(DataShLandRemPot[GHGISh_noagri],DataShLandRemPot[ISO3],calc[[#This Row],[ISO3]]),IF(AND(calc[[#This Row],[C3Source]]="RoeAgri",calc[[#This Row],[C4Source]]="GHGI"),SUMIFS(DataShLandRemPot[GHGISh_wagri],DataShLandRemPot[ISO3],calc[[#This Row],[ISO3]]),""))))</f>
        <v>0.25409817698421355</v>
      </c>
      <c r="O248" t="str">
        <f>IF(calc[[#This Row],[C3Value]]&lt;&gt;0,IF(calc[[#This Row],[C3Value]]&gt;=calc[[#This Row],[C3Threshold]],"Yes","No"),"nd")</f>
        <v>Yes</v>
      </c>
      <c r="P248" t="str">
        <f>IF(calc[[#This Row],[Method]]="FABLEBrief",INDEX(Method_FABLEBrief[],MATCH("LULUCFnegative",Method_FABLEBrief[Criteria],0),3),IF(calc[[#This Row],[Method]]="Test",INDEX(Method_Test[],MATCH("LULUCFnegative",Method_Test[Criteria],0),3),""))</f>
        <v>FAO</v>
      </c>
      <c r="Q248" s="25">
        <f>IF(calc[[#This Row],[Method]]="FABLEBrief",INDEX(Method_FABLEBrief[],MATCH("LULUCFnegative",Method_FABLEBrief[Criteria],0),2),IF(calc[[#This Row],[Method]]="Test",INDEX(Method_Test[],MATCH("LULUCFnegative",Method_Test[Criteria],0),2),""))</f>
        <v>0</v>
      </c>
      <c r="R248" s="29">
        <f>IF(calc[[#This Row],[C4Source]]="FAO",SUMIFS(DataGHGFAO[LULUCF_MtCO2e],DataGHGFAO[ISO3],calc[[#This Row],[ISO3]]),IF(calc[[#This Row],[C4Source]]="GHGI",SUMIFS(DataGHGI[MtCO2e],DataGHGI[Sector],"Land-Use Change and Forestry",DataGHGI[ISO3],calc[[#This Row],[ISO3]]),""))</f>
        <v>-12.0419459</v>
      </c>
      <c r="S248" t="str">
        <f>IF(calc[[#This Row],[C4Value]]&lt;&gt;0,IF(calc[[#This Row],[C4Value]]&lt;calc[[#This Row],[C4Threshold]],"Yes","No"),"nd")</f>
        <v>Yes</v>
      </c>
      <c r="T248" t="str">
        <f>IF(calc[[#This Row],[Method]]="FABLEBrief",INDEX(Method_FABLEBrief[],MATCH("AFOLU",Method_FABLEBrief[Criteria],0),3),IF(calc[[#This Row],[Method]]="Test",INDEX(Method_Test[],MATCH("AFOLU",Method_Test[Criteria],0),3),""))</f>
        <v>FAO</v>
      </c>
      <c r="U248" s="25">
        <f>IF(calc[[#This Row],[Method]]="FABLEBrief",INDEX(Method_FABLEBrief[],MATCH("AFOLU",Method_FABLEBrief[Criteria],0),2),IF(calc[[#This Row],[Method]]="Test",INDEX(Method_Test[],MATCH("AFOLU",Method_Test[Criteria],0),2),""))</f>
        <v>0</v>
      </c>
      <c r="V248" s="25">
        <f>IF(calc[[#This Row],[C5Source]]="FAO",SUMIFS(DataGHGFAO[AFOLU_MtCO2e],DataGHGFAO[ISO3],calc[[#This Row],[ISO3]]),IF(calc[[#This Row],[C5Source]]="GHGI",SUMIFS(DataGHGI[MtCO2e],DataGHGI[Sector],"Land-Use Change and Forestry",DataGHGI[ISO3],calc[[#This Row],[ISO3]])+SUMIFS(DataGHGI[MtCO2e],DataGHGI[Sector],"Agriculture",DataGHGI[ISO3],calc[[#This Row],[ISO3]]),""))</f>
        <v>60.696935799999999</v>
      </c>
      <c r="W248" t="str">
        <f>IF(calc[[#This Row],[C5Value]]&lt;&gt;0,IF(calc[[#This Row],[C5Value]]&lt;calc[[#This Row],[C5Threshold]],"No","Yes"),"nd")</f>
        <v>Yes</v>
      </c>
      <c r="X248" s="60" t="str">
        <f>IF(AND(calc[[#This Row],[C1Outcome]]="NO",calc[[#This Row],[C2Outcome]]="NO"),IF(calc[[#This Row],[C3Outcome]]="YES","Profile5","Profile6"),IF(calc[[#This Row],[C3Outcome]]="No","Profile4",IF(calc[[#This Row],[C4Outcome]]="YES",IF(calc[[#This Row],[C5Outcome]]="YES","Profile1","Profile2"),"Profile3")))</f>
        <v>Profile1</v>
      </c>
      <c r="Y248" s="44" t="str">
        <f>IF(OR(calc[[#This Row],[C1Outcome]]="nd",calc[[#This Row],[C3Outcome]]="nd",calc[[#This Row],[C5Outcome]]="nd"),"",calc[[#This Row],[PROFILE_pre]])</f>
        <v>Profile1</v>
      </c>
      <c r="Z248" s="62">
        <f>SUMIFS(DataGHGFAO[LULUCF_MtCO2e],DataGHGFAO[ISO3],calc[[#This Row],[ISO3]])</f>
        <v>-12.0419459</v>
      </c>
      <c r="AA248" s="62">
        <f>SUMIFS(DataGHGFAO[Crop_MtCO2e],DataGHGFAO[ISO3],calc[[#This Row],[ISO3]])</f>
        <v>49.245430499999998</v>
      </c>
      <c r="AB248" s="62">
        <f>SUMIFS(DataGHGFAO[Livestock_MtCO2e],DataGHGFAO[ISO3],calc[[#This Row],[ISO3]])</f>
        <v>23.4934513</v>
      </c>
      <c r="AC248" s="62">
        <f>SUMIFS(DataGHGFAO[AFOLU_MtCO2e],DataGHGFAO[ISO3],calc[[#This Row],[ISO3]])</f>
        <v>60.696935799999999</v>
      </c>
    </row>
    <row r="249" spans="1:29">
      <c r="A249" t="s">
        <v>487</v>
      </c>
      <c r="B249" t="s">
        <v>578</v>
      </c>
      <c r="C249" t="str">
        <f>INDEX(SelectionMethod[],MATCH("x",SelectionMethod[Selection],0),2)</f>
        <v>FABLEBrief</v>
      </c>
      <c r="D249" t="str">
        <f>IF(calc[[#This Row],[Method]]="FABLEBrief",INDEX(Method_FABLEBrief[],MATCH("Totalkcal",Method_FABLEBrief[Criteria],0),3),IF(calc[[#This Row],[Method]]="Test",INDEX(Method_Test[],MATCH("Totalkcal",Method_Test[Criteria],0),3),""))</f>
        <v>FAO</v>
      </c>
      <c r="E249">
        <f>IF(calc[[#This Row],[Method]]="FABLEBrief",INDEX(Method_FABLEBrief[],MATCH("Totalkcal",Method_FABLEBrief[Criteria],0),2),IF(calc[[#This Row],[Method]]="Test",INDEX(Method_Test[],MATCH("Totalkcal",Method_Test[Criteria],0),2),""))</f>
        <v>3000</v>
      </c>
      <c r="F249">
        <f>IF(calc[[#This Row],[C1Source]]="FAO",SUMIFS(DataFoodConso[Total Kcal],DataFoodConso[ISO3],calc[[#This Row],[ISO3]]),"")</f>
        <v>0</v>
      </c>
      <c r="G249" t="str">
        <f>IF(calc[[#This Row],[C1Value]]&gt;0,IF(calc[[#This Row],[C1Value]]&lt;=calc[[#This Row],[C1Threshold]],"No","Yes"),"nd")</f>
        <v>nd</v>
      </c>
      <c r="H249" t="str">
        <f>IF(calc[[#This Row],[Method]]="FABLEBrief",INDEX(Method_FABLEBrief[],MATCH("RedMeatkcal",Method_FABLEBrief[Criteria],0),3),IF(calc[[#This Row],[Method]]="Test",INDEX(Method_Test[],MATCH("RedMeatkcal",Method_Test[Criteria],0),3),""))</f>
        <v>FAO</v>
      </c>
      <c r="I249">
        <f>IF(calc[[#This Row],[Method]]="FABLEBrief",INDEX(Method_FABLEBrief[],MATCH("RedMeatkcal",Method_FABLEBrief[Criteria],0),2),IF(calc[[#This Row],[Method]]="Test",INDEX(Method_Test[],MATCH("RedMeatkcal",Method_Test[Criteria],0),2),""))</f>
        <v>60</v>
      </c>
      <c r="J249">
        <f>IF(calc[[#This Row],[C2Source]]="FAO",SUMIFS(DataFoodConso[Red Meat],DataFoodConso[ISO3],calc[[#This Row],[ISO3]]),"")</f>
        <v>0</v>
      </c>
      <c r="K249" t="str">
        <f>IF(AND(calc[[#This Row],[C2Value]]&gt;0,calc[[#This Row],[C2Value]]&lt;=calc[[#This Row],[C2Threshold]]),"No","Yes")</f>
        <v>Yes</v>
      </c>
      <c r="L249" t="str">
        <f>IF(calc[[#This Row],[Method]]="FABLEBrief",INDEX(Method_FABLEBrief[],MATCH("LandRemovalPotential",Method_FABLEBrief[Criteria],0),3),IF(calc[[#This Row],[Method]]="Test",INDEX(Method_Test[],MATCH("LandRemovalPotential",Method_Test[Criteria],0),3),""))</f>
        <v>RoeNoAgri</v>
      </c>
      <c r="M249" s="3">
        <f>IF(calc[[#This Row],[Method]]="FABLEBrief",INDEX(Method_FABLEBrief[],MATCH("LandRemovalPotential",Method_FABLEBrief[Criteria],0),2),IF(calc[[#This Row],[Method]]="Test",INDEX(Method_Test[],MATCH("LandRemovalPotential",Method_Test[Criteria],0),2),""))</f>
        <v>0.19550000000000001</v>
      </c>
      <c r="N249" s="3">
        <f>IF(AND(calc[[#This Row],[C3Source]]="RoeNoAgri",calc[[#This Row],[C4Source]]="FAO"),SUMIFS(DataShLandRemPot[FAOSh_noagri],DataShLandRemPot[ISO3],calc[[#This Row],[ISO3]]),IF(AND(calc[[#This Row],[C3Source]]="RoeAgri",calc[[#This Row],[C4Source]]="FAO"),SUMIFS(DataShLandRemPot[FAOSh_withagri],DataShLandRemPot[ISO3],calc[[#This Row],[ISO3]]),IF(AND(calc[[#This Row],[C3Source]]="RoeNoAgri",calc[[#This Row],[C4Source]]="GHGI"),SUMIFS(DataShLandRemPot[GHGISh_noagri],DataShLandRemPot[ISO3],calc[[#This Row],[ISO3]]),IF(AND(calc[[#This Row],[C3Source]]="RoeAgri",calc[[#This Row],[C4Source]]="GHGI"),SUMIFS(DataShLandRemPot[GHGISh_wagri],DataShLandRemPot[ISO3],calc[[#This Row],[ISO3]]),""))))</f>
        <v>0</v>
      </c>
      <c r="O249" t="str">
        <f>IF(calc[[#This Row],[C3Value]]&lt;&gt;0,IF(calc[[#This Row],[C3Value]]&gt;=calc[[#This Row],[C3Threshold]],"Yes","No"),"nd")</f>
        <v>nd</v>
      </c>
      <c r="P249" t="str">
        <f>IF(calc[[#This Row],[Method]]="FABLEBrief",INDEX(Method_FABLEBrief[],MATCH("LULUCFnegative",Method_FABLEBrief[Criteria],0),3),IF(calc[[#This Row],[Method]]="Test",INDEX(Method_Test[],MATCH("LULUCFnegative",Method_Test[Criteria],0),3),""))</f>
        <v>FAO</v>
      </c>
      <c r="Q249" s="25">
        <f>IF(calc[[#This Row],[Method]]="FABLEBrief",INDEX(Method_FABLEBrief[],MATCH("LULUCFnegative",Method_FABLEBrief[Criteria],0),2),IF(calc[[#This Row],[Method]]="Test",INDEX(Method_Test[],MATCH("LULUCFnegative",Method_Test[Criteria],0),2),""))</f>
        <v>0</v>
      </c>
      <c r="R249" s="29">
        <f>IF(calc[[#This Row],[C4Source]]="FAO",SUMIFS(DataGHGFAO[LULUCF_MtCO2e],DataGHGFAO[ISO3],calc[[#This Row],[ISO3]]),IF(calc[[#This Row],[C4Source]]="GHGI",SUMIFS(DataGHGI[MtCO2e],DataGHGI[Sector],"Land-Use Change and Forestry",DataGHGI[ISO3],calc[[#This Row],[ISO3]]),""))</f>
        <v>0</v>
      </c>
      <c r="S249" t="str">
        <f>IF(calc[[#This Row],[C4Value]]&lt;&gt;0,IF(calc[[#This Row],[C4Value]]&lt;calc[[#This Row],[C4Threshold]],"Yes","No"),"nd")</f>
        <v>nd</v>
      </c>
      <c r="T249" t="str">
        <f>IF(calc[[#This Row],[Method]]="FABLEBrief",INDEX(Method_FABLEBrief[],MATCH("AFOLU",Method_FABLEBrief[Criteria],0),3),IF(calc[[#This Row],[Method]]="Test",INDEX(Method_Test[],MATCH("AFOLU",Method_Test[Criteria],0),3),""))</f>
        <v>FAO</v>
      </c>
      <c r="U249" s="25">
        <f>IF(calc[[#This Row],[Method]]="FABLEBrief",INDEX(Method_FABLEBrief[],MATCH("AFOLU",Method_FABLEBrief[Criteria],0),2),IF(calc[[#This Row],[Method]]="Test",INDEX(Method_Test[],MATCH("AFOLU",Method_Test[Criteria],0),2),""))</f>
        <v>0</v>
      </c>
      <c r="V249" s="25">
        <f>IF(calc[[#This Row],[C5Source]]="FAO",SUMIFS(DataGHGFAO[AFOLU_MtCO2e],DataGHGFAO[ISO3],calc[[#This Row],[ISO3]]),IF(calc[[#This Row],[C5Source]]="GHGI",SUMIFS(DataGHGI[MtCO2e],DataGHGI[Sector],"Land-Use Change and Forestry",DataGHGI[ISO3],calc[[#This Row],[ISO3]])+SUMIFS(DataGHGI[MtCO2e],DataGHGI[Sector],"Agriculture",DataGHGI[ISO3],calc[[#This Row],[ISO3]]),""))</f>
        <v>0</v>
      </c>
      <c r="W249" t="str">
        <f>IF(calc[[#This Row],[C5Value]]&lt;&gt;0,IF(calc[[#This Row],[C5Value]]&lt;calc[[#This Row],[C5Threshold]],"No","Yes"),"nd")</f>
        <v>nd</v>
      </c>
      <c r="X249" s="60" t="str">
        <f>IF(AND(calc[[#This Row],[C1Outcome]]="NO",calc[[#This Row],[C2Outcome]]="NO"),IF(calc[[#This Row],[C3Outcome]]="YES","Profile5","Profile6"),IF(calc[[#This Row],[C3Outcome]]="No","Profile4",IF(calc[[#This Row],[C4Outcome]]="YES",IF(calc[[#This Row],[C5Outcome]]="YES","Profile1","Profile2"),"Profile3")))</f>
        <v>Profile3</v>
      </c>
      <c r="Y249" s="44" t="str">
        <f>IF(OR(calc[[#This Row],[C1Outcome]]="nd",calc[[#This Row],[C3Outcome]]="nd",calc[[#This Row],[C5Outcome]]="nd"),"",calc[[#This Row],[PROFILE_pre]])</f>
        <v/>
      </c>
      <c r="Z249" s="62">
        <f>SUMIFS(DataGHGFAO[LULUCF_MtCO2e],DataGHGFAO[ISO3],calc[[#This Row],[ISO3]])</f>
        <v>0</v>
      </c>
      <c r="AA249" s="62">
        <f>SUMIFS(DataGHGFAO[Crop_MtCO2e],DataGHGFAO[ISO3],calc[[#This Row],[ISO3]])</f>
        <v>0</v>
      </c>
      <c r="AB249" s="62">
        <f>SUMIFS(DataGHGFAO[Livestock_MtCO2e],DataGHGFAO[ISO3],calc[[#This Row],[ISO3]])</f>
        <v>0</v>
      </c>
      <c r="AC249" s="62">
        <f>SUMIFS(DataGHGFAO[AFOLU_MtCO2e],DataGHGFAO[ISO3],calc[[#This Row],[ISO3]])</f>
        <v>0</v>
      </c>
    </row>
    <row r="250" spans="1:29">
      <c r="A250" t="s">
        <v>579</v>
      </c>
      <c r="B250" t="s">
        <v>580</v>
      </c>
      <c r="C250" t="str">
        <f>INDEX(SelectionMethod[],MATCH("x",SelectionMethod[Selection],0),2)</f>
        <v>FABLEBrief</v>
      </c>
      <c r="D250" t="str">
        <f>IF(calc[[#This Row],[Method]]="FABLEBrief",INDEX(Method_FABLEBrief[],MATCH("Totalkcal",Method_FABLEBrief[Criteria],0),3),IF(calc[[#This Row],[Method]]="Test",INDEX(Method_Test[],MATCH("Totalkcal",Method_Test[Criteria],0),3),""))</f>
        <v>FAO</v>
      </c>
      <c r="E250">
        <f>IF(calc[[#This Row],[Method]]="FABLEBrief",INDEX(Method_FABLEBrief[],MATCH("Totalkcal",Method_FABLEBrief[Criteria],0),2),IF(calc[[#This Row],[Method]]="Test",INDEX(Method_Test[],MATCH("Totalkcal",Method_Test[Criteria],0),2),""))</f>
        <v>3000</v>
      </c>
      <c r="F250">
        <f>IF(calc[[#This Row],[C1Source]]="FAO",SUMIFS(DataFoodConso[Total Kcal],DataFoodConso[ISO3],calc[[#This Row],[ISO3]]),"")</f>
        <v>0</v>
      </c>
      <c r="G250" t="str">
        <f>IF(calc[[#This Row],[C1Value]]&gt;0,IF(calc[[#This Row],[C1Value]]&lt;=calc[[#This Row],[C1Threshold]],"No","Yes"),"nd")</f>
        <v>nd</v>
      </c>
      <c r="H250" t="str">
        <f>IF(calc[[#This Row],[Method]]="FABLEBrief",INDEX(Method_FABLEBrief[],MATCH("RedMeatkcal",Method_FABLEBrief[Criteria],0),3),IF(calc[[#This Row],[Method]]="Test",INDEX(Method_Test[],MATCH("RedMeatkcal",Method_Test[Criteria],0),3),""))</f>
        <v>FAO</v>
      </c>
      <c r="I250">
        <f>IF(calc[[#This Row],[Method]]="FABLEBrief",INDEX(Method_FABLEBrief[],MATCH("RedMeatkcal",Method_FABLEBrief[Criteria],0),2),IF(calc[[#This Row],[Method]]="Test",INDEX(Method_Test[],MATCH("RedMeatkcal",Method_Test[Criteria],0),2),""))</f>
        <v>60</v>
      </c>
      <c r="J250">
        <f>IF(calc[[#This Row],[C2Source]]="FAO",SUMIFS(DataFoodConso[Red Meat],DataFoodConso[ISO3],calc[[#This Row],[ISO3]]),"")</f>
        <v>0</v>
      </c>
      <c r="K250" t="str">
        <f>IF(AND(calc[[#This Row],[C2Value]]&gt;0,calc[[#This Row],[C2Value]]&lt;=calc[[#This Row],[C2Threshold]]),"No","Yes")</f>
        <v>Yes</v>
      </c>
      <c r="L250" t="str">
        <f>IF(calc[[#This Row],[Method]]="FABLEBrief",INDEX(Method_FABLEBrief[],MATCH("LandRemovalPotential",Method_FABLEBrief[Criteria],0),3),IF(calc[[#This Row],[Method]]="Test",INDEX(Method_Test[],MATCH("LandRemovalPotential",Method_Test[Criteria],0),3),""))</f>
        <v>RoeNoAgri</v>
      </c>
      <c r="M250" s="3">
        <f>IF(calc[[#This Row],[Method]]="FABLEBrief",INDEX(Method_FABLEBrief[],MATCH("LandRemovalPotential",Method_FABLEBrief[Criteria],0),2),IF(calc[[#This Row],[Method]]="Test",INDEX(Method_Test[],MATCH("LandRemovalPotential",Method_Test[Criteria],0),2),""))</f>
        <v>0.19550000000000001</v>
      </c>
      <c r="N250" s="3">
        <f>IF(AND(calc[[#This Row],[C3Source]]="RoeNoAgri",calc[[#This Row],[C4Source]]="FAO"),SUMIFS(DataShLandRemPot[FAOSh_noagri],DataShLandRemPot[ISO3],calc[[#This Row],[ISO3]]),IF(AND(calc[[#This Row],[C3Source]]="RoeAgri",calc[[#This Row],[C4Source]]="FAO"),SUMIFS(DataShLandRemPot[FAOSh_withagri],DataShLandRemPot[ISO3],calc[[#This Row],[ISO3]]),IF(AND(calc[[#This Row],[C3Source]]="RoeNoAgri",calc[[#This Row],[C4Source]]="GHGI"),SUMIFS(DataShLandRemPot[GHGISh_noagri],DataShLandRemPot[ISO3],calc[[#This Row],[ISO3]]),IF(AND(calc[[#This Row],[C3Source]]="RoeAgri",calc[[#This Row],[C4Source]]="GHGI"),SUMIFS(DataShLandRemPot[GHGISh_wagri],DataShLandRemPot[ISO3],calc[[#This Row],[ISO3]]),""))))</f>
        <v>0</v>
      </c>
      <c r="O250" t="str">
        <f>IF(calc[[#This Row],[C3Value]]&lt;&gt;0,IF(calc[[#This Row],[C3Value]]&gt;=calc[[#This Row],[C3Threshold]],"Yes","No"),"nd")</f>
        <v>nd</v>
      </c>
      <c r="P250" t="str">
        <f>IF(calc[[#This Row],[Method]]="FABLEBrief",INDEX(Method_FABLEBrief[],MATCH("LULUCFnegative",Method_FABLEBrief[Criteria],0),3),IF(calc[[#This Row],[Method]]="Test",INDEX(Method_Test[],MATCH("LULUCFnegative",Method_Test[Criteria],0),3),""))</f>
        <v>FAO</v>
      </c>
      <c r="Q250" s="25">
        <f>IF(calc[[#This Row],[Method]]="FABLEBrief",INDEX(Method_FABLEBrief[],MATCH("LULUCFnegative",Method_FABLEBrief[Criteria],0),2),IF(calc[[#This Row],[Method]]="Test",INDEX(Method_Test[],MATCH("LULUCFnegative",Method_Test[Criteria],0),2),""))</f>
        <v>0</v>
      </c>
      <c r="R250" s="29">
        <f>IF(calc[[#This Row],[C4Source]]="FAO",SUMIFS(DataGHGFAO[LULUCF_MtCO2e],DataGHGFAO[ISO3],calc[[#This Row],[ISO3]]),IF(calc[[#This Row],[C4Source]]="GHGI",SUMIFS(DataGHGI[MtCO2e],DataGHGI[Sector],"Land-Use Change and Forestry",DataGHGI[ISO3],calc[[#This Row],[ISO3]]),""))</f>
        <v>0</v>
      </c>
      <c r="S250" t="str">
        <f>IF(calc[[#This Row],[C4Value]]&lt;&gt;0,IF(calc[[#This Row],[C4Value]]&lt;calc[[#This Row],[C4Threshold]],"Yes","No"),"nd")</f>
        <v>nd</v>
      </c>
      <c r="T250" t="str">
        <f>IF(calc[[#This Row],[Method]]="FABLEBrief",INDEX(Method_FABLEBrief[],MATCH("AFOLU",Method_FABLEBrief[Criteria],0),3),IF(calc[[#This Row],[Method]]="Test",INDEX(Method_Test[],MATCH("AFOLU",Method_Test[Criteria],0),3),""))</f>
        <v>FAO</v>
      </c>
      <c r="U250" s="25">
        <f>IF(calc[[#This Row],[Method]]="FABLEBrief",INDEX(Method_FABLEBrief[],MATCH("AFOLU",Method_FABLEBrief[Criteria],0),2),IF(calc[[#This Row],[Method]]="Test",INDEX(Method_Test[],MATCH("AFOLU",Method_Test[Criteria],0),2),""))</f>
        <v>0</v>
      </c>
      <c r="V250" s="25">
        <f>IF(calc[[#This Row],[C5Source]]="FAO",SUMIFS(DataGHGFAO[AFOLU_MtCO2e],DataGHGFAO[ISO3],calc[[#This Row],[ISO3]]),IF(calc[[#This Row],[C5Source]]="GHGI",SUMIFS(DataGHGI[MtCO2e],DataGHGI[Sector],"Land-Use Change and Forestry",DataGHGI[ISO3],calc[[#This Row],[ISO3]])+SUMIFS(DataGHGI[MtCO2e],DataGHGI[Sector],"Agriculture",DataGHGI[ISO3],calc[[#This Row],[ISO3]]),""))</f>
        <v>0</v>
      </c>
      <c r="W250" t="str">
        <f>IF(calc[[#This Row],[C5Value]]&lt;&gt;0,IF(calc[[#This Row],[C5Value]]&lt;calc[[#This Row],[C5Threshold]],"No","Yes"),"nd")</f>
        <v>nd</v>
      </c>
      <c r="X250" s="60" t="str">
        <f>IF(AND(calc[[#This Row],[C1Outcome]]="NO",calc[[#This Row],[C2Outcome]]="NO"),IF(calc[[#This Row],[C3Outcome]]="YES","Profile5","Profile6"),IF(calc[[#This Row],[C3Outcome]]="No","Profile4",IF(calc[[#This Row],[C4Outcome]]="YES",IF(calc[[#This Row],[C5Outcome]]="YES","Profile1","Profile2"),"Profile3")))</f>
        <v>Profile3</v>
      </c>
      <c r="Y250" s="44" t="str">
        <f>IF(OR(calc[[#This Row],[C1Outcome]]="nd",calc[[#This Row],[C3Outcome]]="nd",calc[[#This Row],[C5Outcome]]="nd"),"",calc[[#This Row],[PROFILE_pre]])</f>
        <v/>
      </c>
      <c r="Z250" s="62">
        <f>SUMIFS(DataGHGFAO[LULUCF_MtCO2e],DataGHGFAO[ISO3],calc[[#This Row],[ISO3]])</f>
        <v>0</v>
      </c>
      <c r="AA250" s="62">
        <f>SUMIFS(DataGHGFAO[Crop_MtCO2e],DataGHGFAO[ISO3],calc[[#This Row],[ISO3]])</f>
        <v>0</v>
      </c>
      <c r="AB250" s="62">
        <f>SUMIFS(DataGHGFAO[Livestock_MtCO2e],DataGHGFAO[ISO3],calc[[#This Row],[ISO3]])</f>
        <v>0</v>
      </c>
      <c r="AC250" s="62">
        <f>SUMIFS(DataGHGFAO[AFOLU_MtCO2e],DataGHGFAO[ISO3],calc[[#This Row],[ISO3]])</f>
        <v>0</v>
      </c>
    </row>
    <row r="251" spans="1:29">
      <c r="A251" t="s">
        <v>464</v>
      </c>
      <c r="B251" t="s">
        <v>581</v>
      </c>
      <c r="C251" t="str">
        <f>INDEX(SelectionMethod[],MATCH("x",SelectionMethod[Selection],0),2)</f>
        <v>FABLEBrief</v>
      </c>
      <c r="D251" t="str">
        <f>IF(calc[[#This Row],[Method]]="FABLEBrief",INDEX(Method_FABLEBrief[],MATCH("Totalkcal",Method_FABLEBrief[Criteria],0),3),IF(calc[[#This Row],[Method]]="Test",INDEX(Method_Test[],MATCH("Totalkcal",Method_Test[Criteria],0),3),""))</f>
        <v>FAO</v>
      </c>
      <c r="E251">
        <f>IF(calc[[#This Row],[Method]]="FABLEBrief",INDEX(Method_FABLEBrief[],MATCH("Totalkcal",Method_FABLEBrief[Criteria],0),2),IF(calc[[#This Row],[Method]]="Test",INDEX(Method_Test[],MATCH("Totalkcal",Method_Test[Criteria],0),2),""))</f>
        <v>3000</v>
      </c>
      <c r="F251">
        <f>IF(calc[[#This Row],[C1Source]]="FAO",SUMIFS(DataFoodConso[Total Kcal],DataFoodConso[ISO3],calc[[#This Row],[ISO3]]),"")</f>
        <v>0</v>
      </c>
      <c r="G251" t="str">
        <f>IF(calc[[#This Row],[C1Value]]&gt;0,IF(calc[[#This Row],[C1Value]]&lt;=calc[[#This Row],[C1Threshold]],"No","Yes"),"nd")</f>
        <v>nd</v>
      </c>
      <c r="H251" t="str">
        <f>IF(calc[[#This Row],[Method]]="FABLEBrief",INDEX(Method_FABLEBrief[],MATCH("RedMeatkcal",Method_FABLEBrief[Criteria],0),3),IF(calc[[#This Row],[Method]]="Test",INDEX(Method_Test[],MATCH("RedMeatkcal",Method_Test[Criteria],0),3),""))</f>
        <v>FAO</v>
      </c>
      <c r="I251">
        <f>IF(calc[[#This Row],[Method]]="FABLEBrief",INDEX(Method_FABLEBrief[],MATCH("RedMeatkcal",Method_FABLEBrief[Criteria],0),2),IF(calc[[#This Row],[Method]]="Test",INDEX(Method_Test[],MATCH("RedMeatkcal",Method_Test[Criteria],0),2),""))</f>
        <v>60</v>
      </c>
      <c r="J251">
        <f>IF(calc[[#This Row],[C2Source]]="FAO",SUMIFS(DataFoodConso[Red Meat],DataFoodConso[ISO3],calc[[#This Row],[ISO3]]),"")</f>
        <v>0</v>
      </c>
      <c r="K251" t="str">
        <f>IF(AND(calc[[#This Row],[C2Value]]&gt;0,calc[[#This Row],[C2Value]]&lt;=calc[[#This Row],[C2Threshold]]),"No","Yes")</f>
        <v>Yes</v>
      </c>
      <c r="L251" t="str">
        <f>IF(calc[[#This Row],[Method]]="FABLEBrief",INDEX(Method_FABLEBrief[],MATCH("LandRemovalPotential",Method_FABLEBrief[Criteria],0),3),IF(calc[[#This Row],[Method]]="Test",INDEX(Method_Test[],MATCH("LandRemovalPotential",Method_Test[Criteria],0),3),""))</f>
        <v>RoeNoAgri</v>
      </c>
      <c r="M251" s="3">
        <f>IF(calc[[#This Row],[Method]]="FABLEBrief",INDEX(Method_FABLEBrief[],MATCH("LandRemovalPotential",Method_FABLEBrief[Criteria],0),2),IF(calc[[#This Row],[Method]]="Test",INDEX(Method_Test[],MATCH("LandRemovalPotential",Method_Test[Criteria],0),2),""))</f>
        <v>0.19550000000000001</v>
      </c>
      <c r="N251" s="3">
        <f>IF(AND(calc[[#This Row],[C3Source]]="RoeNoAgri",calc[[#This Row],[C4Source]]="FAO"),SUMIFS(DataShLandRemPot[FAOSh_noagri],DataShLandRemPot[ISO3],calc[[#This Row],[ISO3]]),IF(AND(calc[[#This Row],[C3Source]]="RoeAgri",calc[[#This Row],[C4Source]]="FAO"),SUMIFS(DataShLandRemPot[FAOSh_withagri],DataShLandRemPot[ISO3],calc[[#This Row],[ISO3]]),IF(AND(calc[[#This Row],[C3Source]]="RoeNoAgri",calc[[#This Row],[C4Source]]="GHGI"),SUMIFS(DataShLandRemPot[GHGISh_noagri],DataShLandRemPot[ISO3],calc[[#This Row],[ISO3]]),IF(AND(calc[[#This Row],[C3Source]]="RoeAgri",calc[[#This Row],[C4Source]]="GHGI"),SUMIFS(DataShLandRemPot[GHGISh_wagri],DataShLandRemPot[ISO3],calc[[#This Row],[ISO3]]),""))))</f>
        <v>0</v>
      </c>
      <c r="O251" t="str">
        <f>IF(calc[[#This Row],[C3Value]]&lt;&gt;0,IF(calc[[#This Row],[C3Value]]&gt;=calc[[#This Row],[C3Threshold]],"Yes","No"),"nd")</f>
        <v>nd</v>
      </c>
      <c r="P251" t="str">
        <f>IF(calc[[#This Row],[Method]]="FABLEBrief",INDEX(Method_FABLEBrief[],MATCH("LULUCFnegative",Method_FABLEBrief[Criteria],0),3),IF(calc[[#This Row],[Method]]="Test",INDEX(Method_Test[],MATCH("LULUCFnegative",Method_Test[Criteria],0),3),""))</f>
        <v>FAO</v>
      </c>
      <c r="Q251" s="25">
        <f>IF(calc[[#This Row],[Method]]="FABLEBrief",INDEX(Method_FABLEBrief[],MATCH("LULUCFnegative",Method_FABLEBrief[Criteria],0),2),IF(calc[[#This Row],[Method]]="Test",INDEX(Method_Test[],MATCH("LULUCFnegative",Method_Test[Criteria],0),2),""))</f>
        <v>0</v>
      </c>
      <c r="R251" s="29">
        <f>IF(calc[[#This Row],[C4Source]]="FAO",SUMIFS(DataGHGFAO[LULUCF_MtCO2e],DataGHGFAO[ISO3],calc[[#This Row],[ISO3]]),IF(calc[[#This Row],[C4Source]]="GHGI",SUMIFS(DataGHGI[MtCO2e],DataGHGI[Sector],"Land-Use Change and Forestry",DataGHGI[ISO3],calc[[#This Row],[ISO3]]),""))</f>
        <v>0</v>
      </c>
      <c r="S251" t="str">
        <f>IF(calc[[#This Row],[C4Value]]&lt;&gt;0,IF(calc[[#This Row],[C4Value]]&lt;calc[[#This Row],[C4Threshold]],"Yes","No"),"nd")</f>
        <v>nd</v>
      </c>
      <c r="T251" t="str">
        <f>IF(calc[[#This Row],[Method]]="FABLEBrief",INDEX(Method_FABLEBrief[],MATCH("AFOLU",Method_FABLEBrief[Criteria],0),3),IF(calc[[#This Row],[Method]]="Test",INDEX(Method_Test[],MATCH("AFOLU",Method_Test[Criteria],0),3),""))</f>
        <v>FAO</v>
      </c>
      <c r="U251" s="25">
        <f>IF(calc[[#This Row],[Method]]="FABLEBrief",INDEX(Method_FABLEBrief[],MATCH("AFOLU",Method_FABLEBrief[Criteria],0),2),IF(calc[[#This Row],[Method]]="Test",INDEX(Method_Test[],MATCH("AFOLU",Method_Test[Criteria],0),2),""))</f>
        <v>0</v>
      </c>
      <c r="V251" s="25">
        <f>IF(calc[[#This Row],[C5Source]]="FAO",SUMIFS(DataGHGFAO[AFOLU_MtCO2e],DataGHGFAO[ISO3],calc[[#This Row],[ISO3]]),IF(calc[[#This Row],[C5Source]]="GHGI",SUMIFS(DataGHGI[MtCO2e],DataGHGI[Sector],"Land-Use Change and Forestry",DataGHGI[ISO3],calc[[#This Row],[ISO3]])+SUMIFS(DataGHGI[MtCO2e],DataGHGI[Sector],"Agriculture",DataGHGI[ISO3],calc[[#This Row],[ISO3]]),""))</f>
        <v>0.31410860000000002</v>
      </c>
      <c r="W251" t="str">
        <f>IF(calc[[#This Row],[C5Value]]&lt;&gt;0,IF(calc[[#This Row],[C5Value]]&lt;calc[[#This Row],[C5Threshold]],"No","Yes"),"nd")</f>
        <v>Yes</v>
      </c>
      <c r="X251" s="60" t="str">
        <f>IF(AND(calc[[#This Row],[C1Outcome]]="NO",calc[[#This Row],[C2Outcome]]="NO"),IF(calc[[#This Row],[C3Outcome]]="YES","Profile5","Profile6"),IF(calc[[#This Row],[C3Outcome]]="No","Profile4",IF(calc[[#This Row],[C4Outcome]]="YES",IF(calc[[#This Row],[C5Outcome]]="YES","Profile1","Profile2"),"Profile3")))</f>
        <v>Profile3</v>
      </c>
      <c r="Y251" s="44" t="str">
        <f>IF(OR(calc[[#This Row],[C1Outcome]]="nd",calc[[#This Row],[C3Outcome]]="nd",calc[[#This Row],[C5Outcome]]="nd"),"",calc[[#This Row],[PROFILE_pre]])</f>
        <v/>
      </c>
      <c r="Z251" s="62">
        <f>SUMIFS(DataGHGFAO[LULUCF_MtCO2e],DataGHGFAO[ISO3],calc[[#This Row],[ISO3]])</f>
        <v>0</v>
      </c>
      <c r="AA251" s="62">
        <f>SUMIFS(DataGHGFAO[Crop_MtCO2e],DataGHGFAO[ISO3],calc[[#This Row],[ISO3]])</f>
        <v>4.6597000000000444E-3</v>
      </c>
      <c r="AB251" s="62">
        <f>SUMIFS(DataGHGFAO[Livestock_MtCO2e],DataGHGFAO[ISO3],calc[[#This Row],[ISO3]])</f>
        <v>0.30944889999999997</v>
      </c>
      <c r="AC251" s="62">
        <f>SUMIFS(DataGHGFAO[AFOLU_MtCO2e],DataGHGFAO[ISO3],calc[[#This Row],[ISO3]])</f>
        <v>0.31410860000000002</v>
      </c>
    </row>
    <row r="252" spans="1:29">
      <c r="A252" t="s">
        <v>488</v>
      </c>
      <c r="B252" t="s">
        <v>489</v>
      </c>
      <c r="C252" t="str">
        <f>INDEX(SelectionMethod[],MATCH("x",SelectionMethod[Selection],0),2)</f>
        <v>FABLEBrief</v>
      </c>
      <c r="D252" t="str">
        <f>IF(calc[[#This Row],[Method]]="FABLEBrief",INDEX(Method_FABLEBrief[],MATCH("Totalkcal",Method_FABLEBrief[Criteria],0),3),IF(calc[[#This Row],[Method]]="Test",INDEX(Method_Test[],MATCH("Totalkcal",Method_Test[Criteria],0),3),""))</f>
        <v>FAO</v>
      </c>
      <c r="E252">
        <f>IF(calc[[#This Row],[Method]]="FABLEBrief",INDEX(Method_FABLEBrief[],MATCH("Totalkcal",Method_FABLEBrief[Criteria],0),2),IF(calc[[#This Row],[Method]]="Test",INDEX(Method_Test[],MATCH("Totalkcal",Method_Test[Criteria],0),2),""))</f>
        <v>3000</v>
      </c>
      <c r="F252">
        <f>IF(calc[[#This Row],[C1Source]]="FAO",SUMIFS(DataFoodConso[Total Kcal],DataFoodConso[ISO3],calc[[#This Row],[ISO3]]),"")</f>
        <v>0</v>
      </c>
      <c r="G252" t="str">
        <f>IF(calc[[#This Row],[C1Value]]&gt;0,IF(calc[[#This Row],[C1Value]]&lt;=calc[[#This Row],[C1Threshold]],"No","Yes"),"nd")</f>
        <v>nd</v>
      </c>
      <c r="H252" t="str">
        <f>IF(calc[[#This Row],[Method]]="FABLEBrief",INDEX(Method_FABLEBrief[],MATCH("RedMeatkcal",Method_FABLEBrief[Criteria],0),3),IF(calc[[#This Row],[Method]]="Test",INDEX(Method_Test[],MATCH("RedMeatkcal",Method_Test[Criteria],0),3),""))</f>
        <v>FAO</v>
      </c>
      <c r="I252">
        <f>IF(calc[[#This Row],[Method]]="FABLEBrief",INDEX(Method_FABLEBrief[],MATCH("RedMeatkcal",Method_FABLEBrief[Criteria],0),2),IF(calc[[#This Row],[Method]]="Test",INDEX(Method_Test[],MATCH("RedMeatkcal",Method_Test[Criteria],0),2),""))</f>
        <v>60</v>
      </c>
      <c r="J252">
        <f>IF(calc[[#This Row],[C2Source]]="FAO",SUMIFS(DataFoodConso[Red Meat],DataFoodConso[ISO3],calc[[#This Row],[ISO3]]),"")</f>
        <v>0</v>
      </c>
      <c r="K252" t="str">
        <f>IF(AND(calc[[#This Row],[C2Value]]&gt;0,calc[[#This Row],[C2Value]]&lt;=calc[[#This Row],[C2Threshold]]),"No","Yes")</f>
        <v>Yes</v>
      </c>
      <c r="L252" t="str">
        <f>IF(calc[[#This Row],[Method]]="FABLEBrief",INDEX(Method_FABLEBrief[],MATCH("LandRemovalPotential",Method_FABLEBrief[Criteria],0),3),IF(calc[[#This Row],[Method]]="Test",INDEX(Method_Test[],MATCH("LandRemovalPotential",Method_Test[Criteria],0),3),""))</f>
        <v>RoeNoAgri</v>
      </c>
      <c r="M252" s="3">
        <f>IF(calc[[#This Row],[Method]]="FABLEBrief",INDEX(Method_FABLEBrief[],MATCH("LandRemovalPotential",Method_FABLEBrief[Criteria],0),2),IF(calc[[#This Row],[Method]]="Test",INDEX(Method_Test[],MATCH("LandRemovalPotential",Method_Test[Criteria],0),2),""))</f>
        <v>0.19550000000000001</v>
      </c>
      <c r="N252" s="3">
        <f>IF(AND(calc[[#This Row],[C3Source]]="RoeNoAgri",calc[[#This Row],[C4Source]]="FAO"),SUMIFS(DataShLandRemPot[FAOSh_noagri],DataShLandRemPot[ISO3],calc[[#This Row],[ISO3]]),IF(AND(calc[[#This Row],[C3Source]]="RoeAgri",calc[[#This Row],[C4Source]]="FAO"),SUMIFS(DataShLandRemPot[FAOSh_withagri],DataShLandRemPot[ISO3],calc[[#This Row],[ISO3]]),IF(AND(calc[[#This Row],[C3Source]]="RoeNoAgri",calc[[#This Row],[C4Source]]="GHGI"),SUMIFS(DataShLandRemPot[GHGISh_noagri],DataShLandRemPot[ISO3],calc[[#This Row],[ISO3]]),IF(AND(calc[[#This Row],[C3Source]]="RoeAgri",calc[[#This Row],[C4Source]]="GHGI"),SUMIFS(DataShLandRemPot[GHGISh_wagri],DataShLandRemPot[ISO3],calc[[#This Row],[ISO3]]),""))))</f>
        <v>0</v>
      </c>
      <c r="O252" t="str">
        <f>IF(calc[[#This Row],[C3Value]]&lt;&gt;0,IF(calc[[#This Row],[C3Value]]&gt;=calc[[#This Row],[C3Threshold]],"Yes","No"),"nd")</f>
        <v>nd</v>
      </c>
      <c r="P252" t="str">
        <f>IF(calc[[#This Row],[Method]]="FABLEBrief",INDEX(Method_FABLEBrief[],MATCH("LULUCFnegative",Method_FABLEBrief[Criteria],0),3),IF(calc[[#This Row],[Method]]="Test",INDEX(Method_Test[],MATCH("LULUCFnegative",Method_Test[Criteria],0),3),""))</f>
        <v>FAO</v>
      </c>
      <c r="Q252" s="25">
        <f>IF(calc[[#This Row],[Method]]="FABLEBrief",INDEX(Method_FABLEBrief[],MATCH("LULUCFnegative",Method_FABLEBrief[Criteria],0),2),IF(calc[[#This Row],[Method]]="Test",INDEX(Method_Test[],MATCH("LULUCFnegative",Method_Test[Criteria],0),2),""))</f>
        <v>0</v>
      </c>
      <c r="R252" s="29">
        <f>IF(calc[[#This Row],[C4Source]]="FAO",SUMIFS(DataGHGFAO[LULUCF_MtCO2e],DataGHGFAO[ISO3],calc[[#This Row],[ISO3]]),IF(calc[[#This Row],[C4Source]]="GHGI",SUMIFS(DataGHGI[MtCO2e],DataGHGI[Sector],"Land-Use Change and Forestry",DataGHGI[ISO3],calc[[#This Row],[ISO3]]),""))</f>
        <v>0</v>
      </c>
      <c r="S252" t="str">
        <f>IF(calc[[#This Row],[C4Value]]&lt;&gt;0,IF(calc[[#This Row],[C4Value]]&lt;calc[[#This Row],[C4Threshold]],"Yes","No"),"nd")</f>
        <v>nd</v>
      </c>
      <c r="T252" t="str">
        <f>IF(calc[[#This Row],[Method]]="FABLEBrief",INDEX(Method_FABLEBrief[],MATCH("AFOLU",Method_FABLEBrief[Criteria],0),3),IF(calc[[#This Row],[Method]]="Test",INDEX(Method_Test[],MATCH("AFOLU",Method_Test[Criteria],0),3),""))</f>
        <v>FAO</v>
      </c>
      <c r="U252" s="25">
        <f>IF(calc[[#This Row],[Method]]="FABLEBrief",INDEX(Method_FABLEBrief[],MATCH("AFOLU",Method_FABLEBrief[Criteria],0),2),IF(calc[[#This Row],[Method]]="Test",INDEX(Method_Test[],MATCH("AFOLU",Method_Test[Criteria],0),2),""))</f>
        <v>0</v>
      </c>
      <c r="V252" s="25">
        <f>IF(calc[[#This Row],[C5Source]]="FAO",SUMIFS(DataGHGFAO[AFOLU_MtCO2e],DataGHGFAO[ISO3],calc[[#This Row],[ISO3]]),IF(calc[[#This Row],[C5Source]]="GHGI",SUMIFS(DataGHGI[MtCO2e],DataGHGI[Sector],"Land-Use Change and Forestry",DataGHGI[ISO3],calc[[#This Row],[ISO3]])+SUMIFS(DataGHGI[MtCO2e],DataGHGI[Sector],"Agriculture",DataGHGI[ISO3],calc[[#This Row],[ISO3]]),""))</f>
        <v>0</v>
      </c>
      <c r="W252" t="str">
        <f>IF(calc[[#This Row],[C5Value]]&lt;&gt;0,IF(calc[[#This Row],[C5Value]]&lt;calc[[#This Row],[C5Threshold]],"No","Yes"),"nd")</f>
        <v>nd</v>
      </c>
      <c r="X252" s="60" t="str">
        <f>IF(AND(calc[[#This Row],[C1Outcome]]="NO",calc[[#This Row],[C2Outcome]]="NO"),IF(calc[[#This Row],[C3Outcome]]="YES","Profile5","Profile6"),IF(calc[[#This Row],[C3Outcome]]="No","Profile4",IF(calc[[#This Row],[C4Outcome]]="YES",IF(calc[[#This Row],[C5Outcome]]="YES","Profile1","Profile2"),"Profile3")))</f>
        <v>Profile3</v>
      </c>
      <c r="Y252" s="44" t="str">
        <f>IF(OR(calc[[#This Row],[C1Outcome]]="nd",calc[[#This Row],[C3Outcome]]="nd",calc[[#This Row],[C5Outcome]]="nd"),"",calc[[#This Row],[PROFILE_pre]])</f>
        <v/>
      </c>
      <c r="Z252" s="62">
        <f>SUMIFS(DataGHGFAO[LULUCF_MtCO2e],DataGHGFAO[ISO3],calc[[#This Row],[ISO3]])</f>
        <v>0</v>
      </c>
      <c r="AA252" s="62">
        <f>SUMIFS(DataGHGFAO[Crop_MtCO2e],DataGHGFAO[ISO3],calc[[#This Row],[ISO3]])</f>
        <v>0</v>
      </c>
      <c r="AB252" s="62">
        <f>SUMIFS(DataGHGFAO[Livestock_MtCO2e],DataGHGFAO[ISO3],calc[[#This Row],[ISO3]])</f>
        <v>0</v>
      </c>
      <c r="AC252" s="62">
        <f>SUMIFS(DataGHGFAO[AFOLU_MtCO2e],DataGHGFAO[ISO3],calc[[#This Row],[ISO3]])</f>
        <v>0</v>
      </c>
    </row>
    <row r="253" spans="1:29">
      <c r="A253" t="s">
        <v>265</v>
      </c>
      <c r="B253" t="s">
        <v>582</v>
      </c>
      <c r="C253" t="str">
        <f>INDEX(SelectionMethod[],MATCH("x",SelectionMethod[Selection],0),2)</f>
        <v>FABLEBrief</v>
      </c>
      <c r="D253" t="str">
        <f>IF(calc[[#This Row],[Method]]="FABLEBrief",INDEX(Method_FABLEBrief[],MATCH("Totalkcal",Method_FABLEBrief[Criteria],0),3),IF(calc[[#This Row],[Method]]="Test",INDEX(Method_Test[],MATCH("Totalkcal",Method_Test[Criteria],0),3),""))</f>
        <v>FAO</v>
      </c>
      <c r="E253">
        <f>IF(calc[[#This Row],[Method]]="FABLEBrief",INDEX(Method_FABLEBrief[],MATCH("Totalkcal",Method_FABLEBrief[Criteria],0),2),IF(calc[[#This Row],[Method]]="Test",INDEX(Method_Test[],MATCH("Totalkcal",Method_Test[Criteria],0),2),""))</f>
        <v>3000</v>
      </c>
      <c r="F253">
        <f>IF(calc[[#This Row],[C1Source]]="FAO",SUMIFS(DataFoodConso[Total Kcal],DataFoodConso[ISO3],calc[[#This Row],[ISO3]]),"")</f>
        <v>2019</v>
      </c>
      <c r="G253" t="str">
        <f>IF(calc[[#This Row],[C1Value]]&gt;0,IF(calc[[#This Row],[C1Value]]&lt;=calc[[#This Row],[C1Threshold]],"No","Yes"),"nd")</f>
        <v>No</v>
      </c>
      <c r="H253" t="str">
        <f>IF(calc[[#This Row],[Method]]="FABLEBrief",INDEX(Method_FABLEBrief[],MATCH("RedMeatkcal",Method_FABLEBrief[Criteria],0),3),IF(calc[[#This Row],[Method]]="Test",INDEX(Method_Test[],MATCH("RedMeatkcal",Method_Test[Criteria],0),3),""))</f>
        <v>FAO</v>
      </c>
      <c r="I253">
        <f>IF(calc[[#This Row],[Method]]="FABLEBrief",INDEX(Method_FABLEBrief[],MATCH("RedMeatkcal",Method_FABLEBrief[Criteria],0),2),IF(calc[[#This Row],[Method]]="Test",INDEX(Method_Test[],MATCH("RedMeatkcal",Method_Test[Criteria],0),2),""))</f>
        <v>60</v>
      </c>
      <c r="J253">
        <f>IF(calc[[#This Row],[C2Source]]="FAO",SUMIFS(DataFoodConso[Red Meat],DataFoodConso[ISO3],calc[[#This Row],[ISO3]]),"")</f>
        <v>41</v>
      </c>
      <c r="K253" t="str">
        <f>IF(AND(calc[[#This Row],[C2Value]]&gt;0,calc[[#This Row],[C2Value]]&lt;=calc[[#This Row],[C2Threshold]]),"No","Yes")</f>
        <v>No</v>
      </c>
      <c r="L253" t="str">
        <f>IF(calc[[#This Row],[Method]]="FABLEBrief",INDEX(Method_FABLEBrief[],MATCH("LandRemovalPotential",Method_FABLEBrief[Criteria],0),3),IF(calc[[#This Row],[Method]]="Test",INDEX(Method_Test[],MATCH("LandRemovalPotential",Method_Test[Criteria],0),3),""))</f>
        <v>RoeNoAgri</v>
      </c>
      <c r="M253" s="3">
        <f>IF(calc[[#This Row],[Method]]="FABLEBrief",INDEX(Method_FABLEBrief[],MATCH("LandRemovalPotential",Method_FABLEBrief[Criteria],0),2),IF(calc[[#This Row],[Method]]="Test",INDEX(Method_Test[],MATCH("LandRemovalPotential",Method_Test[Criteria],0),2),""))</f>
        <v>0.19550000000000001</v>
      </c>
      <c r="N253" s="3">
        <f>IF(AND(calc[[#This Row],[C3Source]]="RoeNoAgri",calc[[#This Row],[C4Source]]="FAO"),SUMIFS(DataShLandRemPot[FAOSh_noagri],DataShLandRemPot[ISO3],calc[[#This Row],[ISO3]]),IF(AND(calc[[#This Row],[C3Source]]="RoeAgri",calc[[#This Row],[C4Source]]="FAO"),SUMIFS(DataShLandRemPot[FAOSh_withagri],DataShLandRemPot[ISO3],calc[[#This Row],[ISO3]]),IF(AND(calc[[#This Row],[C3Source]]="RoeNoAgri",calc[[#This Row],[C4Source]]="GHGI"),SUMIFS(DataShLandRemPot[GHGISh_noagri],DataShLandRemPot[ISO3],calc[[#This Row],[ISO3]]),IF(AND(calc[[#This Row],[C3Source]]="RoeAgri",calc[[#This Row],[C4Source]]="GHGI"),SUMIFS(DataShLandRemPot[GHGISh_wagri],DataShLandRemPot[ISO3],calc[[#This Row],[ISO3]]),""))))</f>
        <v>4.2588087459983569E-2</v>
      </c>
      <c r="O253" t="str">
        <f>IF(calc[[#This Row],[C3Value]]&lt;&gt;0,IF(calc[[#This Row],[C3Value]]&gt;=calc[[#This Row],[C3Threshold]],"Yes","No"),"nd")</f>
        <v>No</v>
      </c>
      <c r="P253" t="str">
        <f>IF(calc[[#This Row],[Method]]="FABLEBrief",INDEX(Method_FABLEBrief[],MATCH("LULUCFnegative",Method_FABLEBrief[Criteria],0),3),IF(calc[[#This Row],[Method]]="Test",INDEX(Method_Test[],MATCH("LULUCFnegative",Method_Test[Criteria],0),3),""))</f>
        <v>FAO</v>
      </c>
      <c r="Q253" s="25">
        <f>IF(calc[[#This Row],[Method]]="FABLEBrief",INDEX(Method_FABLEBrief[],MATCH("LULUCFnegative",Method_FABLEBrief[Criteria],0),2),IF(calc[[#This Row],[Method]]="Test",INDEX(Method_Test[],MATCH("LULUCFnegative",Method_Test[Criteria],0),2),""))</f>
        <v>0</v>
      </c>
      <c r="R253" s="29">
        <f>IF(calc[[#This Row],[C4Source]]="FAO",SUMIFS(DataGHGFAO[LULUCF_MtCO2e],DataGHGFAO[ISO3],calc[[#This Row],[ISO3]]),IF(calc[[#This Row],[C4Source]]="GHGI",SUMIFS(DataGHGI[MtCO2e],DataGHGI[Sector],"Land-Use Change and Forestry",DataGHGI[ISO3],calc[[#This Row],[ISO3]]),""))</f>
        <v>0</v>
      </c>
      <c r="S253" t="str">
        <f>IF(calc[[#This Row],[C4Value]]&lt;&gt;0,IF(calc[[#This Row],[C4Value]]&lt;calc[[#This Row],[C4Threshold]],"Yes","No"),"nd")</f>
        <v>nd</v>
      </c>
      <c r="T253" t="str">
        <f>IF(calc[[#This Row],[Method]]="FABLEBrief",INDEX(Method_FABLEBrief[],MATCH("AFOLU",Method_FABLEBrief[Criteria],0),3),IF(calc[[#This Row],[Method]]="Test",INDEX(Method_Test[],MATCH("AFOLU",Method_Test[Criteria],0),3),""))</f>
        <v>FAO</v>
      </c>
      <c r="U253" s="25">
        <f>IF(calc[[#This Row],[Method]]="FABLEBrief",INDEX(Method_FABLEBrief[],MATCH("AFOLU",Method_FABLEBrief[Criteria],0),2),IF(calc[[#This Row],[Method]]="Test",INDEX(Method_Test[],MATCH("AFOLU",Method_Test[Criteria],0),2),""))</f>
        <v>0</v>
      </c>
      <c r="V253" s="25">
        <f>IF(calc[[#This Row],[C5Source]]="FAO",SUMIFS(DataGHGFAO[AFOLU_MtCO2e],DataGHGFAO[ISO3],calc[[#This Row],[ISO3]]),IF(calc[[#This Row],[C5Source]]="GHGI",SUMIFS(DataGHGI[MtCO2e],DataGHGI[Sector],"Land-Use Change and Forestry",DataGHGI[ISO3],calc[[#This Row],[ISO3]])+SUMIFS(DataGHGI[MtCO2e],DataGHGI[Sector],"Agriculture",DataGHGI[ISO3],calc[[#This Row],[ISO3]]),""))</f>
        <v>7.3803609999999997</v>
      </c>
      <c r="W253" t="str">
        <f>IF(calc[[#This Row],[C5Value]]&lt;&gt;0,IF(calc[[#This Row],[C5Value]]&lt;calc[[#This Row],[C5Threshold]],"No","Yes"),"nd")</f>
        <v>Yes</v>
      </c>
      <c r="X253" s="60" t="str">
        <f>IF(AND(calc[[#This Row],[C1Outcome]]="NO",calc[[#This Row],[C2Outcome]]="NO"),IF(calc[[#This Row],[C3Outcome]]="YES","Profile5","Profile6"),IF(calc[[#This Row],[C3Outcome]]="No","Profile4",IF(calc[[#This Row],[C4Outcome]]="YES",IF(calc[[#This Row],[C5Outcome]]="YES","Profile1","Profile2"),"Profile3")))</f>
        <v>Profile6</v>
      </c>
      <c r="Y253" s="44" t="str">
        <f>IF(OR(calc[[#This Row],[C1Outcome]]="nd",calc[[#This Row],[C3Outcome]]="nd",calc[[#This Row],[C5Outcome]]="nd"),"",calc[[#This Row],[PROFILE_pre]])</f>
        <v>Profile6</v>
      </c>
      <c r="Z253" s="62">
        <f>SUMIFS(DataGHGFAO[LULUCF_MtCO2e],DataGHGFAO[ISO3],calc[[#This Row],[ISO3]])</f>
        <v>0</v>
      </c>
      <c r="AA253" s="62">
        <f>SUMIFS(DataGHGFAO[Crop_MtCO2e],DataGHGFAO[ISO3],calc[[#This Row],[ISO3]])</f>
        <v>0.11396839999999919</v>
      </c>
      <c r="AB253" s="62">
        <f>SUMIFS(DataGHGFAO[Livestock_MtCO2e],DataGHGFAO[ISO3],calc[[#This Row],[ISO3]])</f>
        <v>7.2663926000000005</v>
      </c>
      <c r="AC253" s="62">
        <f>SUMIFS(DataGHGFAO[AFOLU_MtCO2e],DataGHGFAO[ISO3],calc[[#This Row],[ISO3]])</f>
        <v>7.3803609999999997</v>
      </c>
    </row>
    <row r="254" spans="1:29">
      <c r="A254" t="s">
        <v>253</v>
      </c>
      <c r="B254" t="s">
        <v>254</v>
      </c>
      <c r="C254" t="str">
        <f>INDEX(SelectionMethod[],MATCH("x",SelectionMethod[Selection],0),2)</f>
        <v>FABLEBrief</v>
      </c>
      <c r="D254" t="str">
        <f>IF(calc[[#This Row],[Method]]="FABLEBrief",INDEX(Method_FABLEBrief[],MATCH("Totalkcal",Method_FABLEBrief[Criteria],0),3),IF(calc[[#This Row],[Method]]="Test",INDEX(Method_Test[],MATCH("Totalkcal",Method_Test[Criteria],0),3),""))</f>
        <v>FAO</v>
      </c>
      <c r="E254">
        <f>IF(calc[[#This Row],[Method]]="FABLEBrief",INDEX(Method_FABLEBrief[],MATCH("Totalkcal",Method_FABLEBrief[Criteria],0),2),IF(calc[[#This Row],[Method]]="Test",INDEX(Method_Test[],MATCH("Totalkcal",Method_Test[Criteria],0),2),""))</f>
        <v>3000</v>
      </c>
      <c r="F254">
        <f>IF(calc[[#This Row],[C1Source]]="FAO",SUMIFS(DataFoodConso[Total Kcal],DataFoodConso[ISO3],calc[[#This Row],[ISO3]]),"")</f>
        <v>2267</v>
      </c>
      <c r="G254" t="str">
        <f>IF(calc[[#This Row],[C1Value]]&gt;0,IF(calc[[#This Row],[C1Value]]&lt;=calc[[#This Row],[C1Threshold]],"No","Yes"),"nd")</f>
        <v>No</v>
      </c>
      <c r="H254" t="str">
        <f>IF(calc[[#This Row],[Method]]="FABLEBrief",INDEX(Method_FABLEBrief[],MATCH("RedMeatkcal",Method_FABLEBrief[Criteria],0),3),IF(calc[[#This Row],[Method]]="Test",INDEX(Method_Test[],MATCH("RedMeatkcal",Method_Test[Criteria],0),3),""))</f>
        <v>FAO</v>
      </c>
      <c r="I254">
        <f>IF(calc[[#This Row],[Method]]="FABLEBrief",INDEX(Method_FABLEBrief[],MATCH("RedMeatkcal",Method_FABLEBrief[Criteria],0),2),IF(calc[[#This Row],[Method]]="Test",INDEX(Method_Test[],MATCH("RedMeatkcal",Method_Test[Criteria],0),2),""))</f>
        <v>60</v>
      </c>
      <c r="J254">
        <f>IF(calc[[#This Row],[C2Source]]="FAO",SUMIFS(DataFoodConso[Red Meat],DataFoodConso[ISO3],calc[[#This Row],[ISO3]]),"")</f>
        <v>81</v>
      </c>
      <c r="K254" t="str">
        <f>IF(AND(calc[[#This Row],[C2Value]]&gt;0,calc[[#This Row],[C2Value]]&lt;=calc[[#This Row],[C2Threshold]]),"No","Yes")</f>
        <v>Yes</v>
      </c>
      <c r="L254" t="str">
        <f>IF(calc[[#This Row],[Method]]="FABLEBrief",INDEX(Method_FABLEBrief[],MATCH("LandRemovalPotential",Method_FABLEBrief[Criteria],0),3),IF(calc[[#This Row],[Method]]="Test",INDEX(Method_Test[],MATCH("LandRemovalPotential",Method_Test[Criteria],0),3),""))</f>
        <v>RoeNoAgri</v>
      </c>
      <c r="M254" s="3">
        <f>IF(calc[[#This Row],[Method]]="FABLEBrief",INDEX(Method_FABLEBrief[],MATCH("LandRemovalPotential",Method_FABLEBrief[Criteria],0),2),IF(calc[[#This Row],[Method]]="Test",INDEX(Method_Test[],MATCH("LandRemovalPotential",Method_Test[Criteria],0),2),""))</f>
        <v>0.19550000000000001</v>
      </c>
      <c r="N254" s="3">
        <f>IF(AND(calc[[#This Row],[C3Source]]="RoeNoAgri",calc[[#This Row],[C4Source]]="FAO"),SUMIFS(DataShLandRemPot[FAOSh_noagri],DataShLandRemPot[ISO3],calc[[#This Row],[ISO3]]),IF(AND(calc[[#This Row],[C3Source]]="RoeAgri",calc[[#This Row],[C4Source]]="FAO"),SUMIFS(DataShLandRemPot[FAOSh_withagri],DataShLandRemPot[ISO3],calc[[#This Row],[ISO3]]),IF(AND(calc[[#This Row],[C3Source]]="RoeNoAgri",calc[[#This Row],[C4Source]]="GHGI"),SUMIFS(DataShLandRemPot[GHGISh_noagri],DataShLandRemPot[ISO3],calc[[#This Row],[ISO3]]),IF(AND(calc[[#This Row],[C3Source]]="RoeAgri",calc[[#This Row],[C4Source]]="GHGI"),SUMIFS(DataShLandRemPot[GHGISh_wagri],DataShLandRemPot[ISO3],calc[[#This Row],[ISO3]]),""))))</f>
        <v>3.6309565781767326</v>
      </c>
      <c r="O254" t="str">
        <f>IF(calc[[#This Row],[C3Value]]&lt;&gt;0,IF(calc[[#This Row],[C3Value]]&gt;=calc[[#This Row],[C3Threshold]],"Yes","No"),"nd")</f>
        <v>Yes</v>
      </c>
      <c r="P254" t="str">
        <f>IF(calc[[#This Row],[Method]]="FABLEBrief",INDEX(Method_FABLEBrief[],MATCH("LULUCFnegative",Method_FABLEBrief[Criteria],0),3),IF(calc[[#This Row],[Method]]="Test",INDEX(Method_Test[],MATCH("LULUCFnegative",Method_Test[Criteria],0),3),""))</f>
        <v>FAO</v>
      </c>
      <c r="Q254" s="25">
        <f>IF(calc[[#This Row],[Method]]="FABLEBrief",INDEX(Method_FABLEBrief[],MATCH("LULUCFnegative",Method_FABLEBrief[Criteria],0),2),IF(calc[[#This Row],[Method]]="Test",INDEX(Method_Test[],MATCH("LULUCFnegative",Method_Test[Criteria],0),2),""))</f>
        <v>0</v>
      </c>
      <c r="R254" s="29">
        <f>IF(calc[[#This Row],[C4Source]]="FAO",SUMIFS(DataGHGFAO[LULUCF_MtCO2e],DataGHGFAO[ISO3],calc[[#This Row],[ISO3]]),IF(calc[[#This Row],[C4Source]]="GHGI",SUMIFS(DataGHGI[MtCO2e],DataGHGI[Sector],"Land-Use Change and Forestry",DataGHGI[ISO3],calc[[#This Row],[ISO3]]),""))</f>
        <v>53.784745199999996</v>
      </c>
      <c r="S254" t="str">
        <f>IF(calc[[#This Row],[C4Value]]&lt;&gt;0,IF(calc[[#This Row],[C4Value]]&lt;calc[[#This Row],[C4Threshold]],"Yes","No"),"nd")</f>
        <v>No</v>
      </c>
      <c r="T254" t="str">
        <f>IF(calc[[#This Row],[Method]]="FABLEBrief",INDEX(Method_FABLEBrief[],MATCH("AFOLU",Method_FABLEBrief[Criteria],0),3),IF(calc[[#This Row],[Method]]="Test",INDEX(Method_Test[],MATCH("AFOLU",Method_Test[Criteria],0),3),""))</f>
        <v>FAO</v>
      </c>
      <c r="U254" s="25">
        <f>IF(calc[[#This Row],[Method]]="FABLEBrief",INDEX(Method_FABLEBrief[],MATCH("AFOLU",Method_FABLEBrief[Criteria],0),2),IF(calc[[#This Row],[Method]]="Test",INDEX(Method_Test[],MATCH("AFOLU",Method_Test[Criteria],0),2),""))</f>
        <v>0</v>
      </c>
      <c r="V254" s="25">
        <f>IF(calc[[#This Row],[C5Source]]="FAO",SUMIFS(DataGHGFAO[AFOLU_MtCO2e],DataGHGFAO[ISO3],calc[[#This Row],[ISO3]]),IF(calc[[#This Row],[C5Source]]="GHGI",SUMIFS(DataGHGI[MtCO2e],DataGHGI[Sector],"Land-Use Change and Forestry",DataGHGI[ISO3],calc[[#This Row],[ISO3]])+SUMIFS(DataGHGI[MtCO2e],DataGHGI[Sector],"Agriculture",DataGHGI[ISO3],calc[[#This Row],[ISO3]]),""))</f>
        <v>78.082672099999996</v>
      </c>
      <c r="W254" t="str">
        <f>IF(calc[[#This Row],[C5Value]]&lt;&gt;0,IF(calc[[#This Row],[C5Value]]&lt;calc[[#This Row],[C5Threshold]],"No","Yes"),"nd")</f>
        <v>Yes</v>
      </c>
      <c r="X254" s="60" t="str">
        <f>IF(AND(calc[[#This Row],[C1Outcome]]="NO",calc[[#This Row],[C2Outcome]]="NO"),IF(calc[[#This Row],[C3Outcome]]="YES","Profile5","Profile6"),IF(calc[[#This Row],[C3Outcome]]="No","Profile4",IF(calc[[#This Row],[C4Outcome]]="YES",IF(calc[[#This Row],[C5Outcome]]="YES","Profile1","Profile2"),"Profile3")))</f>
        <v>Profile3</v>
      </c>
      <c r="Y254" s="44" t="str">
        <f>IF(OR(calc[[#This Row],[C1Outcome]]="nd",calc[[#This Row],[C3Outcome]]="nd",calc[[#This Row],[C5Outcome]]="nd"),"",calc[[#This Row],[PROFILE_pre]])</f>
        <v>Profile3</v>
      </c>
      <c r="Z254" s="62">
        <f>SUMIFS(DataGHGFAO[LULUCF_MtCO2e],DataGHGFAO[ISO3],calc[[#This Row],[ISO3]])</f>
        <v>53.784745199999996</v>
      </c>
      <c r="AA254" s="62">
        <f>SUMIFS(DataGHGFAO[Crop_MtCO2e],DataGHGFAO[ISO3],calc[[#This Row],[ISO3]])</f>
        <v>18.114342700000002</v>
      </c>
      <c r="AB254" s="62">
        <f>SUMIFS(DataGHGFAO[Livestock_MtCO2e],DataGHGFAO[ISO3],calc[[#This Row],[ISO3]])</f>
        <v>6.1835842000000003</v>
      </c>
      <c r="AC254" s="62">
        <f>SUMIFS(DataGHGFAO[AFOLU_MtCO2e],DataGHGFAO[ISO3],calc[[#This Row],[ISO3]])</f>
        <v>78.082672099999996</v>
      </c>
    </row>
    <row r="255" spans="1:29">
      <c r="A255" t="s">
        <v>127</v>
      </c>
      <c r="B255" t="s">
        <v>128</v>
      </c>
      <c r="C255" t="str">
        <f>INDEX(SelectionMethod[],MATCH("x",SelectionMethod[Selection],0),2)</f>
        <v>FABLEBrief</v>
      </c>
      <c r="D255" t="str">
        <f>IF(calc[[#This Row],[Method]]="FABLEBrief",INDEX(Method_FABLEBrief[],MATCH("Totalkcal",Method_FABLEBrief[Criteria],0),3),IF(calc[[#This Row],[Method]]="Test",INDEX(Method_Test[],MATCH("Totalkcal",Method_Test[Criteria],0),3),""))</f>
        <v>FAO</v>
      </c>
      <c r="E255">
        <f>IF(calc[[#This Row],[Method]]="FABLEBrief",INDEX(Method_FABLEBrief[],MATCH("Totalkcal",Method_FABLEBrief[Criteria],0),2),IF(calc[[#This Row],[Method]]="Test",INDEX(Method_Test[],MATCH("Totalkcal",Method_Test[Criteria],0),2),""))</f>
        <v>3000</v>
      </c>
      <c r="F255">
        <f>IF(calc[[#This Row],[C1Source]]="FAO",SUMIFS(DataFoodConso[Total Kcal],DataFoodConso[ISO3],calc[[#This Row],[ISO3]]),"")</f>
        <v>1707</v>
      </c>
      <c r="G255" t="str">
        <f>IF(calc[[#This Row],[C1Value]]&gt;0,IF(calc[[#This Row],[C1Value]]&lt;=calc[[#This Row],[C1Threshold]],"No","Yes"),"nd")</f>
        <v>No</v>
      </c>
      <c r="H255" t="str">
        <f>IF(calc[[#This Row],[Method]]="FABLEBrief",INDEX(Method_FABLEBrief[],MATCH("RedMeatkcal",Method_FABLEBrief[Criteria],0),3),IF(calc[[#This Row],[Method]]="Test",INDEX(Method_Test[],MATCH("RedMeatkcal",Method_Test[Criteria],0),3),""))</f>
        <v>FAO</v>
      </c>
      <c r="I255">
        <f>IF(calc[[#This Row],[Method]]="FABLEBrief",INDEX(Method_FABLEBrief[],MATCH("RedMeatkcal",Method_FABLEBrief[Criteria],0),2),IF(calc[[#This Row],[Method]]="Test",INDEX(Method_Test[],MATCH("RedMeatkcal",Method_Test[Criteria],0),2),""))</f>
        <v>60</v>
      </c>
      <c r="J255">
        <f>IF(calc[[#This Row],[C2Source]]="FAO",SUMIFS(DataFoodConso[Red Meat],DataFoodConso[ISO3],calc[[#This Row],[ISO3]]),"")</f>
        <v>47</v>
      </c>
      <c r="K255" t="str">
        <f>IF(AND(calc[[#This Row],[C2Value]]&gt;0,calc[[#This Row],[C2Value]]&lt;=calc[[#This Row],[C2Threshold]]),"No","Yes")</f>
        <v>No</v>
      </c>
      <c r="L255" t="str">
        <f>IF(calc[[#This Row],[Method]]="FABLEBrief",INDEX(Method_FABLEBrief[],MATCH("LandRemovalPotential",Method_FABLEBrief[Criteria],0),3),IF(calc[[#This Row],[Method]]="Test",INDEX(Method_Test[],MATCH("LandRemovalPotential",Method_Test[Criteria],0),3),""))</f>
        <v>RoeNoAgri</v>
      </c>
      <c r="M255" s="3">
        <f>IF(calc[[#This Row],[Method]]="FABLEBrief",INDEX(Method_FABLEBrief[],MATCH("LandRemovalPotential",Method_FABLEBrief[Criteria],0),2),IF(calc[[#This Row],[Method]]="Test",INDEX(Method_Test[],MATCH("LandRemovalPotential",Method_Test[Criteria],0),2),""))</f>
        <v>0.19550000000000001</v>
      </c>
      <c r="N255" s="3">
        <f>IF(AND(calc[[#This Row],[C3Source]]="RoeNoAgri",calc[[#This Row],[C4Source]]="FAO"),SUMIFS(DataShLandRemPot[FAOSh_noagri],DataShLandRemPot[ISO3],calc[[#This Row],[ISO3]]),IF(AND(calc[[#This Row],[C3Source]]="RoeAgri",calc[[#This Row],[C4Source]]="FAO"),SUMIFS(DataShLandRemPot[FAOSh_withagri],DataShLandRemPot[ISO3],calc[[#This Row],[ISO3]]),IF(AND(calc[[#This Row],[C3Source]]="RoeNoAgri",calc[[#This Row],[C4Source]]="GHGI"),SUMIFS(DataShLandRemPot[GHGISh_noagri],DataShLandRemPot[ISO3],calc[[#This Row],[ISO3]]),IF(AND(calc[[#This Row],[C3Source]]="RoeAgri",calc[[#This Row],[C4Source]]="GHGI"),SUMIFS(DataShLandRemPot[GHGISh_wagri],DataShLandRemPot[ISO3],calc[[#This Row],[ISO3]]),""))))</f>
        <v>1.8662812746862381</v>
      </c>
      <c r="O255" t="str">
        <f>IF(calc[[#This Row],[C3Value]]&lt;&gt;0,IF(calc[[#This Row],[C3Value]]&gt;=calc[[#This Row],[C3Threshold]],"Yes","No"),"nd")</f>
        <v>Yes</v>
      </c>
      <c r="P255" t="str">
        <f>IF(calc[[#This Row],[Method]]="FABLEBrief",INDEX(Method_FABLEBrief[],MATCH("LULUCFnegative",Method_FABLEBrief[Criteria],0),3),IF(calc[[#This Row],[Method]]="Test",INDEX(Method_Test[],MATCH("LULUCFnegative",Method_Test[Criteria],0),3),""))</f>
        <v>FAO</v>
      </c>
      <c r="Q255" s="25">
        <f>IF(calc[[#This Row],[Method]]="FABLEBrief",INDEX(Method_FABLEBrief[],MATCH("LULUCFnegative",Method_FABLEBrief[Criteria],0),2),IF(calc[[#This Row],[Method]]="Test",INDEX(Method_Test[],MATCH("LULUCFnegative",Method_Test[Criteria],0),2),""))</f>
        <v>0</v>
      </c>
      <c r="R255" s="29">
        <f>IF(calc[[#This Row],[C4Source]]="FAO",SUMIFS(DataGHGFAO[LULUCF_MtCO2e],DataGHGFAO[ISO3],calc[[#This Row],[ISO3]]),IF(calc[[#This Row],[C4Source]]="GHGI",SUMIFS(DataGHGI[MtCO2e],DataGHGI[Sector],"Land-Use Change and Forestry",DataGHGI[ISO3],calc[[#This Row],[ISO3]]),""))</f>
        <v>87.430205799999996</v>
      </c>
      <c r="S255" t="str">
        <f>IF(calc[[#This Row],[C4Value]]&lt;&gt;0,IF(calc[[#This Row],[C4Value]]&lt;calc[[#This Row],[C4Threshold]],"Yes","No"),"nd")</f>
        <v>No</v>
      </c>
      <c r="T255" t="str">
        <f>IF(calc[[#This Row],[Method]]="FABLEBrief",INDEX(Method_FABLEBrief[],MATCH("AFOLU",Method_FABLEBrief[Criteria],0),3),IF(calc[[#This Row],[Method]]="Test",INDEX(Method_Test[],MATCH("AFOLU",Method_Test[Criteria],0),3),""))</f>
        <v>FAO</v>
      </c>
      <c r="U255" s="25">
        <f>IF(calc[[#This Row],[Method]]="FABLEBrief",INDEX(Method_FABLEBrief[],MATCH("AFOLU",Method_FABLEBrief[Criteria],0),2),IF(calc[[#This Row],[Method]]="Test",INDEX(Method_Test[],MATCH("AFOLU",Method_Test[Criteria],0),2),""))</f>
        <v>0</v>
      </c>
      <c r="V255" s="25">
        <f>IF(calc[[#This Row],[C5Source]]="FAO",SUMIFS(DataGHGFAO[AFOLU_MtCO2e],DataGHGFAO[ISO3],calc[[#This Row],[ISO3]]),IF(calc[[#This Row],[C5Source]]="GHGI",SUMIFS(DataGHGI[MtCO2e],DataGHGI[Sector],"Land-Use Change and Forestry",DataGHGI[ISO3],calc[[#This Row],[ISO3]])+SUMIFS(DataGHGI[MtCO2e],DataGHGI[Sector],"Agriculture",DataGHGI[ISO3],calc[[#This Row],[ISO3]]),""))</f>
        <v>98.931493599999996</v>
      </c>
      <c r="W255" t="str">
        <f>IF(calc[[#This Row],[C5Value]]&lt;&gt;0,IF(calc[[#This Row],[C5Value]]&lt;calc[[#This Row],[C5Threshold]],"No","Yes"),"nd")</f>
        <v>Yes</v>
      </c>
      <c r="X255" s="60" t="str">
        <f>IF(AND(calc[[#This Row],[C1Outcome]]="NO",calc[[#This Row],[C2Outcome]]="NO"),IF(calc[[#This Row],[C3Outcome]]="YES","Profile5","Profile6"),IF(calc[[#This Row],[C3Outcome]]="No","Profile4",IF(calc[[#This Row],[C4Outcome]]="YES",IF(calc[[#This Row],[C5Outcome]]="YES","Profile1","Profile2"),"Profile3")))</f>
        <v>Profile5</v>
      </c>
      <c r="Y255" s="44" t="str">
        <f>IF(OR(calc[[#This Row],[C1Outcome]]="nd",calc[[#This Row],[C3Outcome]]="nd",calc[[#This Row],[C5Outcome]]="nd"),"",calc[[#This Row],[PROFILE_pre]])</f>
        <v>Profile5</v>
      </c>
      <c r="Z255" s="62">
        <f>SUMIFS(DataGHGFAO[LULUCF_MtCO2e],DataGHGFAO[ISO3],calc[[#This Row],[ISO3]])</f>
        <v>87.430205799999996</v>
      </c>
      <c r="AA255" s="62">
        <f>SUMIFS(DataGHGFAO[Crop_MtCO2e],DataGHGFAO[ISO3],calc[[#This Row],[ISO3]])</f>
        <v>2.1913207000000003</v>
      </c>
      <c r="AB255" s="62">
        <f>SUMIFS(DataGHGFAO[Livestock_MtCO2e],DataGHGFAO[ISO3],calc[[#This Row],[ISO3]])</f>
        <v>9.3099670999999997</v>
      </c>
      <c r="AC255" s="62">
        <f>SUMIFS(DataGHGFAO[AFOLU_MtCO2e],DataGHGFAO[ISO3],calc[[#This Row],[ISO3]])</f>
        <v>98.931493599999996</v>
      </c>
    </row>
  </sheetData>
  <sortState xmlns:xlrd2="http://schemas.microsoft.com/office/spreadsheetml/2017/richdata2" ref="AF3:AF17">
    <sortCondition descending="1" ref="AF3:AF17"/>
  </sortState>
  <mergeCells count="8">
    <mergeCell ref="Y3:Y4"/>
    <mergeCell ref="X3:X4"/>
    <mergeCell ref="Z3:AC3"/>
    <mergeCell ref="D3:G3"/>
    <mergeCell ref="L3:O3"/>
    <mergeCell ref="P3:S3"/>
    <mergeCell ref="T3:W3"/>
    <mergeCell ref="H3:K3"/>
  </mergeCells>
  <phoneticPr fontId="6" type="noConversion"/>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1EB042-A34D-0A46-A9AB-A3F0DEF55B2B}">
  <sheetPr>
    <tabColor theme="0" tint="-0.249977111117893"/>
  </sheetPr>
  <dimension ref="A1:BB992"/>
  <sheetViews>
    <sheetView topLeftCell="AF1" workbookViewId="0">
      <selection activeCell="P18" sqref="P18"/>
    </sheetView>
  </sheetViews>
  <sheetFormatPr defaultColWidth="11.25" defaultRowHeight="15.75"/>
  <cols>
    <col min="1" max="1" width="16.25" customWidth="1"/>
    <col min="2" max="2" width="20.75" customWidth="1"/>
    <col min="3" max="3" width="24.25" customWidth="1"/>
    <col min="4" max="5" width="18.75" customWidth="1"/>
    <col min="6" max="6" width="14.5" customWidth="1"/>
    <col min="7" max="7" width="17.5" customWidth="1"/>
    <col min="8" max="8" width="17.5" style="3" customWidth="1"/>
    <col min="9" max="10" width="14.75" customWidth="1"/>
    <col min="11" max="11" width="18.75" customWidth="1"/>
    <col min="12" max="12" width="13.25" customWidth="1"/>
    <col min="15" max="15" width="14.625" customWidth="1"/>
    <col min="16" max="16" width="36.25" customWidth="1"/>
    <col min="17" max="17" width="24.875" customWidth="1"/>
    <col min="18" max="18" width="15" customWidth="1"/>
    <col min="21" max="21" width="24.75" customWidth="1"/>
    <col min="22" max="23" width="20.25" customWidth="1"/>
    <col min="24" max="24" width="20" customWidth="1"/>
    <col min="25" max="25" width="21.75" customWidth="1"/>
    <col min="26" max="26" width="30" customWidth="1"/>
    <col min="27" max="27" width="14" customWidth="1"/>
    <col min="28" max="28" width="14.75" customWidth="1"/>
    <col min="29" max="29" width="13.75" customWidth="1"/>
    <col min="30" max="30" width="27.75" customWidth="1"/>
    <col min="31" max="31" width="17.25" customWidth="1"/>
    <col min="33" max="33" width="17.75" customWidth="1"/>
    <col min="36" max="36" width="19" customWidth="1"/>
    <col min="37" max="37" width="21" customWidth="1"/>
    <col min="38" max="38" width="19.75" customWidth="1"/>
    <col min="39" max="40" width="20" customWidth="1"/>
    <col min="41" max="44" width="17.25" bestFit="1" customWidth="1"/>
    <col min="49" max="49" width="13.5" bestFit="1" customWidth="1"/>
    <col min="50" max="50" width="11.875" bestFit="1" customWidth="1"/>
    <col min="51" max="54" width="11.625" bestFit="1" customWidth="1"/>
  </cols>
  <sheetData>
    <row r="1" spans="1:54" s="36" customFormat="1" ht="21">
      <c r="A1" s="35" t="s">
        <v>399</v>
      </c>
      <c r="H1" s="37"/>
      <c r="N1" s="35" t="s">
        <v>665</v>
      </c>
      <c r="S1" s="35" t="s">
        <v>583</v>
      </c>
      <c r="AI1" s="35" t="s">
        <v>617</v>
      </c>
      <c r="AU1" s="35" t="s">
        <v>605</v>
      </c>
    </row>
    <row r="2" spans="1:54" s="32" customFormat="1" ht="54" customHeight="1">
      <c r="A2" s="33" t="s">
        <v>702</v>
      </c>
      <c r="B2" s="32" t="s">
        <v>703</v>
      </c>
      <c r="H2" s="34"/>
      <c r="N2" s="33" t="s">
        <v>658</v>
      </c>
      <c r="O2" s="95" t="s">
        <v>705</v>
      </c>
      <c r="P2" s="95"/>
      <c r="Q2" s="95"/>
      <c r="S2" s="33" t="s">
        <v>377</v>
      </c>
      <c r="T2" s="95" t="s">
        <v>696</v>
      </c>
      <c r="U2" s="95"/>
      <c r="V2" s="95"/>
      <c r="W2" s="95"/>
      <c r="X2" s="95"/>
      <c r="Y2" s="95"/>
      <c r="Z2" s="95"/>
      <c r="AA2" s="95"/>
      <c r="AB2" s="95"/>
      <c r="AC2" s="95"/>
      <c r="AD2" s="95"/>
      <c r="AE2" s="95"/>
      <c r="AF2" s="95"/>
      <c r="AG2" s="95"/>
      <c r="AI2" s="33" t="s">
        <v>377</v>
      </c>
      <c r="AJ2" s="32" t="s">
        <v>698</v>
      </c>
      <c r="AU2" s="33" t="s">
        <v>377</v>
      </c>
      <c r="AV2" s="95" t="s">
        <v>704</v>
      </c>
      <c r="AW2" s="95"/>
      <c r="AX2" s="95"/>
      <c r="AY2" s="95"/>
      <c r="AZ2" s="95"/>
      <c r="BA2" s="95"/>
      <c r="BB2" s="95"/>
    </row>
    <row r="3" spans="1:54" s="32" customFormat="1">
      <c r="A3" s="33" t="s">
        <v>495</v>
      </c>
      <c r="B3" s="32" t="s">
        <v>699</v>
      </c>
      <c r="C3" s="33"/>
      <c r="D3" s="33"/>
      <c r="E3" s="33"/>
      <c r="F3" s="82"/>
      <c r="G3" s="33"/>
      <c r="H3" s="33"/>
      <c r="I3" s="33"/>
      <c r="J3" s="33"/>
      <c r="K3" s="33"/>
      <c r="L3" s="33"/>
      <c r="N3" s="33" t="s">
        <v>495</v>
      </c>
      <c r="O3" s="32" t="s">
        <v>701</v>
      </c>
      <c r="S3" s="33" t="s">
        <v>495</v>
      </c>
      <c r="T3" s="32" t="s">
        <v>691</v>
      </c>
      <c r="AI3" s="33" t="s">
        <v>495</v>
      </c>
      <c r="AJ3" s="32" t="s">
        <v>697</v>
      </c>
      <c r="AU3" s="33" t="s">
        <v>495</v>
      </c>
      <c r="AV3" s="32" t="s">
        <v>700</v>
      </c>
    </row>
    <row r="4" spans="1:54" ht="21">
      <c r="A4" s="1"/>
    </row>
    <row r="5" spans="1:54">
      <c r="A5" s="31" t="s">
        <v>657</v>
      </c>
      <c r="B5" s="31" t="s">
        <v>656</v>
      </c>
      <c r="C5" s="31" t="s">
        <v>655</v>
      </c>
      <c r="D5" s="31" t="s">
        <v>655</v>
      </c>
      <c r="E5" s="31" t="s">
        <v>654</v>
      </c>
      <c r="F5" s="31" t="s">
        <v>655</v>
      </c>
      <c r="G5" s="31" t="s">
        <v>655</v>
      </c>
      <c r="H5" s="31" t="s">
        <v>653</v>
      </c>
      <c r="I5" s="31" t="s">
        <v>655</v>
      </c>
      <c r="J5" s="31" t="s">
        <v>653</v>
      </c>
      <c r="K5" s="31" t="s">
        <v>655</v>
      </c>
      <c r="L5" s="31" t="s">
        <v>653</v>
      </c>
      <c r="N5" s="31"/>
      <c r="O5" s="31"/>
      <c r="P5" s="31"/>
      <c r="Q5" s="31"/>
      <c r="S5" s="31"/>
      <c r="T5" s="31"/>
      <c r="U5" s="31" t="s">
        <v>655</v>
      </c>
      <c r="V5" s="31" t="s">
        <v>655</v>
      </c>
      <c r="W5" s="31" t="s">
        <v>655</v>
      </c>
      <c r="X5" s="31" t="s">
        <v>655</v>
      </c>
      <c r="Y5" s="31" t="s">
        <v>655</v>
      </c>
      <c r="Z5" s="31" t="s">
        <v>655</v>
      </c>
      <c r="AA5" s="31" t="s">
        <v>655</v>
      </c>
      <c r="AB5" s="31" t="s">
        <v>655</v>
      </c>
      <c r="AC5" s="31" t="s">
        <v>655</v>
      </c>
      <c r="AD5" s="31" t="s">
        <v>655</v>
      </c>
      <c r="AE5" s="31" t="s">
        <v>692</v>
      </c>
      <c r="AF5" s="31" t="s">
        <v>655</v>
      </c>
      <c r="AG5" s="31" t="s">
        <v>693</v>
      </c>
      <c r="AI5" s="31"/>
      <c r="AJ5" s="31"/>
      <c r="AK5" s="31" t="s">
        <v>655</v>
      </c>
      <c r="AL5" s="31" t="s">
        <v>655</v>
      </c>
      <c r="AM5" s="31" t="s">
        <v>655</v>
      </c>
      <c r="AN5" s="31" t="s">
        <v>655</v>
      </c>
      <c r="AO5" s="31" t="s">
        <v>694</v>
      </c>
      <c r="AP5" s="31" t="s">
        <v>694</v>
      </c>
      <c r="AQ5" s="31" t="s">
        <v>694</v>
      </c>
      <c r="AR5" s="31" t="s">
        <v>694</v>
      </c>
      <c r="AU5" s="31"/>
      <c r="AV5" s="31"/>
      <c r="AW5" s="31" t="s">
        <v>695</v>
      </c>
      <c r="AX5" s="31" t="s">
        <v>695</v>
      </c>
      <c r="AY5" s="31" t="s">
        <v>695</v>
      </c>
      <c r="AZ5" s="31" t="s">
        <v>695</v>
      </c>
      <c r="BA5" s="31" t="s">
        <v>695</v>
      </c>
      <c r="BB5" s="31" t="s">
        <v>695</v>
      </c>
    </row>
    <row r="6" spans="1:54">
      <c r="A6" s="5" t="s">
        <v>3</v>
      </c>
      <c r="B6" s="5" t="s">
        <v>4</v>
      </c>
      <c r="C6" s="5" t="s">
        <v>366</v>
      </c>
      <c r="D6" s="5" t="s">
        <v>367</v>
      </c>
      <c r="E6" s="5" t="s">
        <v>395</v>
      </c>
      <c r="F6" s="5" t="s">
        <v>368</v>
      </c>
      <c r="G6" s="5" t="s">
        <v>369</v>
      </c>
      <c r="H6" s="6" t="s">
        <v>397</v>
      </c>
      <c r="I6" s="5" t="s">
        <v>371</v>
      </c>
      <c r="J6" s="2" t="s">
        <v>398</v>
      </c>
      <c r="K6" s="5" t="s">
        <v>370</v>
      </c>
      <c r="L6" s="5" t="s">
        <v>396</v>
      </c>
      <c r="N6" t="s">
        <v>3</v>
      </c>
      <c r="O6" t="s">
        <v>636</v>
      </c>
      <c r="P6" t="s">
        <v>637</v>
      </c>
      <c r="Q6" t="s">
        <v>652</v>
      </c>
      <c r="S6" t="s">
        <v>3</v>
      </c>
      <c r="T6" t="s">
        <v>4</v>
      </c>
      <c r="U6" t="s">
        <v>496</v>
      </c>
      <c r="V6" t="s">
        <v>497</v>
      </c>
      <c r="W6" t="s">
        <v>498</v>
      </c>
      <c r="X6" t="s">
        <v>499</v>
      </c>
      <c r="Y6" t="s">
        <v>500</v>
      </c>
      <c r="Z6" t="s">
        <v>501</v>
      </c>
      <c r="AA6" t="s">
        <v>502</v>
      </c>
      <c r="AB6" t="s">
        <v>503</v>
      </c>
      <c r="AC6" t="s">
        <v>504</v>
      </c>
      <c r="AD6" t="s">
        <v>505</v>
      </c>
      <c r="AE6" t="s">
        <v>506</v>
      </c>
      <c r="AF6" t="s">
        <v>507</v>
      </c>
      <c r="AG6" t="s">
        <v>508</v>
      </c>
      <c r="AI6" t="s">
        <v>3</v>
      </c>
      <c r="AJ6" t="s">
        <v>4</v>
      </c>
      <c r="AK6" t="s">
        <v>618</v>
      </c>
      <c r="AL6" t="s">
        <v>619</v>
      </c>
      <c r="AM6" t="s">
        <v>620</v>
      </c>
      <c r="AN6" t="s">
        <v>667</v>
      </c>
      <c r="AO6" t="s">
        <v>621</v>
      </c>
      <c r="AP6" t="s">
        <v>622</v>
      </c>
      <c r="AQ6" t="s">
        <v>668</v>
      </c>
      <c r="AR6" t="s">
        <v>669</v>
      </c>
      <c r="AU6" t="s">
        <v>3</v>
      </c>
      <c r="AV6" t="s">
        <v>4</v>
      </c>
      <c r="AW6" t="s">
        <v>606</v>
      </c>
      <c r="AX6" t="s">
        <v>607</v>
      </c>
      <c r="AY6" t="s">
        <v>608</v>
      </c>
      <c r="AZ6" t="s">
        <v>609</v>
      </c>
      <c r="BA6" t="s">
        <v>610</v>
      </c>
      <c r="BB6" t="s">
        <v>611</v>
      </c>
    </row>
    <row r="7" spans="1:54">
      <c r="A7" s="2" t="s">
        <v>401</v>
      </c>
      <c r="B7" s="2" t="s">
        <v>402</v>
      </c>
      <c r="C7" s="2">
        <v>28.79</v>
      </c>
      <c r="D7" s="2">
        <v>16.497379499999997</v>
      </c>
      <c r="E7" s="4">
        <f>IFERROR(DataGHGFAO[[#This Row],[AFOLU_MtCO2e]]/DataGHGFAO[[#This Row],[TotalGHG_MtCO2e_2019]],"")</f>
        <v>0.57302464397360187</v>
      </c>
      <c r="F7" s="2">
        <v>16.3427221</v>
      </c>
      <c r="G7" s="2">
        <v>0.1546574</v>
      </c>
      <c r="H7" s="4">
        <f>IFERROR(DataGHGFAO[[#This Row],[LULUCF_MtCO2e]]/DataGHGFAO[[#This Row],[AFOLU_MtCO2e]],"")</f>
        <v>9.3746646247666199E-3</v>
      </c>
      <c r="I7" s="2">
        <v>1.5286521000000004</v>
      </c>
      <c r="J7" s="4">
        <f>IFERROR(DataGHGFAO[[#This Row],[Crop_MtCO2e]]/DataGHGFAO[[#This Row],[AFOLU_MtCO2e]],"")</f>
        <v>9.2660297958230317E-2</v>
      </c>
      <c r="K7" s="2">
        <v>14.814069999999999</v>
      </c>
      <c r="L7" s="4">
        <f>IFERROR(DataGHGFAO[[#This Row],[Livestock_MtCO2e]]/DataGHGFAO[[#This Row],[AFOLU_MtCO2e]],"")</f>
        <v>0.89796503741700318</v>
      </c>
      <c r="N7" t="s">
        <v>401</v>
      </c>
      <c r="O7">
        <v>2013</v>
      </c>
      <c r="P7" t="s">
        <v>638</v>
      </c>
      <c r="Q7">
        <v>10.281000000000001</v>
      </c>
      <c r="S7" t="s">
        <v>401</v>
      </c>
      <c r="T7" t="s">
        <v>402</v>
      </c>
      <c r="U7">
        <v>1.0048840214891497</v>
      </c>
      <c r="V7">
        <v>3.6655984723157706</v>
      </c>
      <c r="W7">
        <v>0</v>
      </c>
      <c r="X7">
        <v>0</v>
      </c>
      <c r="Y7">
        <v>4.6704824938049203</v>
      </c>
      <c r="Z7">
        <v>5.6170294825601284</v>
      </c>
      <c r="AA7">
        <v>1.8795108792985882</v>
      </c>
      <c r="AB7">
        <v>16.390179494589876</v>
      </c>
      <c r="AC7">
        <v>86.182140369999999</v>
      </c>
      <c r="AD7">
        <v>5.6170294825601284</v>
      </c>
      <c r="AE7">
        <v>0.16742396519850983</v>
      </c>
      <c r="AF7">
        <v>18.269690373888466</v>
      </c>
      <c r="AG7">
        <v>3.9117351147599795</v>
      </c>
      <c r="AI7" t="s">
        <v>401</v>
      </c>
      <c r="AJ7" t="s">
        <v>402</v>
      </c>
      <c r="AK7">
        <f>SUMIFS(DataLandRemPot[CO2 removal potential],DataLandRemPot[ISO3],DataShLandRemPot[[#This Row],[ISO3]])</f>
        <v>4.6704824938049203</v>
      </c>
      <c r="AL7">
        <f>SUMIFS(DataLandRemPot[CO2 removal potential],DataLandRemPot[ISO3],DataShLandRemPot[[#This Row],[ISO3]])+SUMIFS(DataLandRemPot[SCS cropland],DataLandRemPot[ISO3],DataShLandRemPot[[#This Row],[ISO3]])+SUMIFS(DataLandRemPot[SCS grassland],DataLandRemPot[ISO3],DataShLandRemPot[[#This Row],[ISO3]])+SUMIFS(DataLandRemPot[Agroforestry],DataLandRemPot[ISO3],DataShLandRemPot[[#This Row],[ISO3]])</f>
        <v>109.12231323769339</v>
      </c>
      <c r="AM7">
        <f>SUMIFS(DataGHGFAO[TotalGHG_MtCO2e_2019],DataGHGFAO[ISO3],DataShLandRemPot[[#This Row],[ISO3]])-SUMIFS(DataGHGFAO[LULUCF_MtCO2e],DataGHGFAO[ISO3],DataShLandRemPot[[#This Row],[ISO3]])</f>
        <v>28.635342599999998</v>
      </c>
      <c r="AN7">
        <f>SUMIFS(DataGHGI[MtCO2e],DataGHGI[ISO3],DataShLandRemPot[[#This Row],[ISO3]])-SUMIFS(DataGHGI[MtCO2e],DataGHGI[Sector],"Land-Use Change and Forestry",DataGHGI[ISO3],DataShLandRemPot[[#This Row],[ISO3]])</f>
        <v>43.377000000000002</v>
      </c>
      <c r="AO7" s="3">
        <f>IFERROR(DataShLandRemPot[[#This Row],[CO2Removal_noagri]]/DataShLandRemPot[[#This Row],[FAOGHG_noLULUCF]],"")</f>
        <v>0.16310202951107422</v>
      </c>
      <c r="AP7" s="3">
        <f>IFERROR(DataShLandRemPot[[#This Row],[CO2Removal_withagri]]/DataShLandRemPot[[#This Row],[FAOGHG_noLULUCF]],"")</f>
        <v>3.8107563356931307</v>
      </c>
      <c r="AQ7" s="3">
        <f>IFERROR(DataShLandRemPot[[#This Row],[CO2Removal_noagri]]/DataShLandRemPot[[#This Row],[GHGI_noLULUCF]],"")</f>
        <v>0.1076718651314042</v>
      </c>
      <c r="AR7" s="3">
        <f>IFERROR(DataShLandRemPot[[#This Row],[CO2Removal_withagri]]/DataShLandRemPot[[#This Row],[GHGI_noLULUCF]],"")</f>
        <v>2.5156722050324682</v>
      </c>
      <c r="AS7" s="3"/>
      <c r="AU7" t="s">
        <v>401</v>
      </c>
      <c r="AV7" t="s">
        <v>402</v>
      </c>
      <c r="AW7">
        <v>16</v>
      </c>
      <c r="AX7">
        <v>22</v>
      </c>
      <c r="AY7">
        <v>0</v>
      </c>
      <c r="AZ7">
        <v>38</v>
      </c>
      <c r="BA7">
        <v>101</v>
      </c>
      <c r="BB7">
        <v>2273</v>
      </c>
    </row>
    <row r="8" spans="1:54">
      <c r="A8" s="2" t="s">
        <v>403</v>
      </c>
      <c r="B8" s="2" t="s">
        <v>404</v>
      </c>
      <c r="C8" s="2">
        <v>9.0359999999999996</v>
      </c>
      <c r="D8" s="2">
        <v>2698.4834000000001</v>
      </c>
      <c r="E8" s="4">
        <v>2.6984834000000002</v>
      </c>
      <c r="F8" s="2">
        <v>2.9363627000000001</v>
      </c>
      <c r="G8" s="2">
        <v>-237.8793</v>
      </c>
      <c r="H8" s="4">
        <f>IFERROR(DataGHGFAO[[#This Row],[LULUCF_MtCO2e]]/DataGHGFAO[[#This Row],[AFOLU_MtCO2e]],"")</f>
        <v>-8.8152960288731069E-2</v>
      </c>
      <c r="I8" s="2">
        <v>0.2548222</v>
      </c>
      <c r="J8" s="4">
        <f>IFERROR(DataGHGFAO[[#This Row],[Crop_MtCO2e]]/DataGHGFAO[[#This Row],[AFOLU_MtCO2e]],"")</f>
        <v>9.4431635191826631E-5</v>
      </c>
      <c r="K8" s="2">
        <v>2.6815405000000001</v>
      </c>
      <c r="L8" s="4">
        <f>IFERROR(DataGHGFAO[[#This Row],[Livestock_MtCO2e]]/DataGHGFAO[[#This Row],[AFOLU_MtCO2e]],"")</f>
        <v>9.937213250969044E-4</v>
      </c>
      <c r="N8" t="s">
        <v>401</v>
      </c>
      <c r="O8">
        <v>2013</v>
      </c>
      <c r="P8" t="s">
        <v>639</v>
      </c>
      <c r="Q8">
        <v>0.21199999999999999</v>
      </c>
      <c r="S8" t="s">
        <v>400</v>
      </c>
      <c r="T8" t="s">
        <v>509</v>
      </c>
      <c r="U8">
        <v>0</v>
      </c>
      <c r="V8">
        <v>0</v>
      </c>
      <c r="W8">
        <v>0</v>
      </c>
      <c r="X8">
        <v>0</v>
      </c>
      <c r="Y8">
        <v>0</v>
      </c>
      <c r="Z8">
        <v>0</v>
      </c>
      <c r="AA8">
        <v>0</v>
      </c>
      <c r="AB8">
        <v>0</v>
      </c>
      <c r="AC8">
        <v>1.3783383239999999E-2</v>
      </c>
      <c r="AD8">
        <v>0</v>
      </c>
      <c r="AE8">
        <v>0</v>
      </c>
      <c r="AF8">
        <v>0</v>
      </c>
      <c r="AG8">
        <v>0</v>
      </c>
      <c r="AI8" t="s">
        <v>400</v>
      </c>
      <c r="AJ8" t="s">
        <v>509</v>
      </c>
      <c r="AK8">
        <f>SUMIFS(DataLandRemPot[CO2 removal potential],DataLandRemPot[ISO3],DataShLandRemPot[[#This Row],[ISO3]])</f>
        <v>0</v>
      </c>
      <c r="AL8">
        <f>SUMIFS(DataLandRemPot[CO2 removal potential],DataLandRemPot[ISO3],DataShLandRemPot[[#This Row],[ISO3]])+SUMIFS(DataLandRemPot[SCS cropland],DataLandRemPot[ISO3],DataShLandRemPot[[#This Row],[ISO3]])+SUMIFS(DataLandRemPot[SCS grassland],DataLandRemPot[ISO3],DataShLandRemPot[[#This Row],[ISO3]])+SUMIFS(DataLandRemPot[Agroforestry],DataLandRemPot[ISO3],DataShLandRemPot[[#This Row],[ISO3]])</f>
        <v>1.3783383239999999E-2</v>
      </c>
      <c r="AM8">
        <f>SUMIFS(DataGHGFAO[TotalGHG_MtCO2e_2019],DataGHGFAO[ISO3],DataShLandRemPot[[#This Row],[ISO3]])-SUMIFS(DataGHGFAO[LULUCF_MtCO2e],DataGHGFAO[ISO3],DataShLandRemPot[[#This Row],[ISO3]])</f>
        <v>0</v>
      </c>
      <c r="AN8">
        <f>SUMIFS(DataGHGI[MtCO2e],DataGHGI[ISO3],DataShLandRemPot[[#This Row],[ISO3]])-SUMIFS(DataGHGI[MtCO2e],DataGHGI[Sector],"Land-Use Change and Forestry",DataGHGI[ISO3],DataShLandRemPot[[#This Row],[ISO3]])</f>
        <v>0</v>
      </c>
      <c r="AO8" s="3" t="str">
        <f>IFERROR(DataShLandRemPot[[#This Row],[CO2Removal_noagri]]/DataShLandRemPot[[#This Row],[FAOGHG_noLULUCF]],"")</f>
        <v/>
      </c>
      <c r="AP8" s="3" t="str">
        <f>IFERROR(DataShLandRemPot[[#This Row],[CO2Removal_withagri]]/DataShLandRemPot[[#This Row],[FAOGHG_noLULUCF]],"")</f>
        <v/>
      </c>
      <c r="AQ8" s="3" t="str">
        <f>IFERROR(DataShLandRemPot[[#This Row],[CO2Removal_noagri]]/DataShLandRemPot[[#This Row],[GHGI_noLULUCF]],"")</f>
        <v/>
      </c>
      <c r="AR8" s="3" t="str">
        <f>IFERROR(DataShLandRemPot[[#This Row],[CO2Removal_withagri]]/DataShLandRemPot[[#This Row],[GHGI_noLULUCF]],"")</f>
        <v/>
      </c>
      <c r="AS8" s="3"/>
      <c r="AU8" t="s">
        <v>403</v>
      </c>
      <c r="AV8" t="s">
        <v>404</v>
      </c>
      <c r="AW8">
        <v>59</v>
      </c>
      <c r="AX8">
        <v>47</v>
      </c>
      <c r="AY8">
        <v>60</v>
      </c>
      <c r="AZ8">
        <v>166</v>
      </c>
      <c r="BA8">
        <v>632</v>
      </c>
      <c r="BB8">
        <v>3338</v>
      </c>
    </row>
    <row r="9" spans="1:54">
      <c r="A9" s="2" t="s">
        <v>77</v>
      </c>
      <c r="B9" s="2" t="s">
        <v>78</v>
      </c>
      <c r="C9" s="2">
        <v>282.23</v>
      </c>
      <c r="D9" s="2">
        <v>12.8912502</v>
      </c>
      <c r="E9" s="4">
        <v>4.5676399390567973E-2</v>
      </c>
      <c r="F9" s="2">
        <v>12.6671076</v>
      </c>
      <c r="G9" s="2">
        <v>0.2241426</v>
      </c>
      <c r="H9" s="4">
        <f>IFERROR(DataGHGFAO[[#This Row],[LULUCF_MtCO2e]]/DataGHGFAO[[#This Row],[AFOLU_MtCO2e]],"")</f>
        <v>1.7387188715024707E-2</v>
      </c>
      <c r="I9" s="2">
        <v>0.93333080000000024</v>
      </c>
      <c r="J9" s="4">
        <f>IFERROR(DataGHGFAO[[#This Row],[Crop_MtCO2e]]/DataGHGFAO[[#This Row],[AFOLU_MtCO2e]],"")</f>
        <v>7.2400332436337339E-2</v>
      </c>
      <c r="K9" s="2">
        <v>11.733776799999999</v>
      </c>
      <c r="L9" s="4">
        <f>IFERROR(DataGHGFAO[[#This Row],[Livestock_MtCO2e]]/DataGHGFAO[[#This Row],[AFOLU_MtCO2e]],"")</f>
        <v>0.91021247884863787</v>
      </c>
      <c r="N9" t="s">
        <v>401</v>
      </c>
      <c r="O9">
        <v>2013</v>
      </c>
      <c r="P9" t="s">
        <v>640</v>
      </c>
      <c r="Q9">
        <v>32.744</v>
      </c>
      <c r="S9" t="s">
        <v>403</v>
      </c>
      <c r="T9" t="s">
        <v>404</v>
      </c>
      <c r="U9">
        <v>0.40482372648474718</v>
      </c>
      <c r="V9">
        <v>0.55958888607049406</v>
      </c>
      <c r="W9">
        <v>0</v>
      </c>
      <c r="X9">
        <v>0</v>
      </c>
      <c r="Y9">
        <v>0.96441261255524124</v>
      </c>
      <c r="Z9">
        <v>0.96441261255524124</v>
      </c>
      <c r="AA9">
        <v>0.95068495981059409</v>
      </c>
      <c r="AB9">
        <v>0.67592785539013533</v>
      </c>
      <c r="AC9">
        <v>0.97179384209999997</v>
      </c>
      <c r="AD9">
        <v>0.96441261255524124</v>
      </c>
      <c r="AE9">
        <v>0.456552154908067</v>
      </c>
      <c r="AF9">
        <v>1.6266128152007293</v>
      </c>
      <c r="AG9">
        <v>1.6866357760408877</v>
      </c>
      <c r="AI9" t="s">
        <v>403</v>
      </c>
      <c r="AJ9" t="s">
        <v>404</v>
      </c>
      <c r="AK9">
        <f>SUMIFS(DataLandRemPot[CO2 removal potential],DataLandRemPot[ISO3],DataShLandRemPot[[#This Row],[ISO3]])</f>
        <v>0.96441261255524124</v>
      </c>
      <c r="AL9">
        <f>SUMIFS(DataLandRemPot[CO2 removal potential],DataLandRemPot[ISO3],DataShLandRemPot[[#This Row],[ISO3]])+SUMIFS(DataLandRemPot[SCS cropland],DataLandRemPot[ISO3],DataShLandRemPot[[#This Row],[ISO3]])+SUMIFS(DataLandRemPot[SCS grassland],DataLandRemPot[ISO3],DataShLandRemPot[[#This Row],[ISO3]])+SUMIFS(DataLandRemPot[Agroforestry],DataLandRemPot[ISO3],DataShLandRemPot[[#This Row],[ISO3]])</f>
        <v>3.5628192698559706</v>
      </c>
      <c r="AM9">
        <f>SUMIFS(DataGHGFAO[TotalGHG_MtCO2e_2019],DataGHGFAO[ISO3],DataShLandRemPot[[#This Row],[ISO3]])-SUMIFS(DataGHGFAO[LULUCF_MtCO2e],DataGHGFAO[ISO3],DataShLandRemPot[[#This Row],[ISO3]])</f>
        <v>246.9153</v>
      </c>
      <c r="AN9">
        <f>SUMIFS(DataGHGI[MtCO2e],DataGHGI[ISO3],DataShLandRemPot[[#This Row],[ISO3]])-SUMIFS(DataGHGI[MtCO2e],DataGHGI[Sector],"Land-Use Change and Forestry",DataGHGI[ISO3],DataShLandRemPot[[#This Row],[ISO3]])</f>
        <v>8.12569768</v>
      </c>
      <c r="AO9" s="3">
        <f>IFERROR(DataShLandRemPot[[#This Row],[CO2Removal_noagri]]/DataShLandRemPot[[#This Row],[FAOGHG_noLULUCF]],"")</f>
        <v>3.9058438766461263E-3</v>
      </c>
      <c r="AP9" s="3">
        <f>IFERROR(DataShLandRemPot[[#This Row],[CO2Removal_withagri]]/DataShLandRemPot[[#This Row],[FAOGHG_noLULUCF]],"")</f>
        <v>1.4429317542719996E-2</v>
      </c>
      <c r="AQ9" s="3">
        <f>IFERROR(DataShLandRemPot[[#This Row],[CO2Removal_noagri]]/DataShLandRemPot[[#This Row],[GHGI_noLULUCF]],"")</f>
        <v>0.11868674549989426</v>
      </c>
      <c r="AR9" s="3">
        <f>IFERROR(DataShLandRemPot[[#This Row],[CO2Removal_withagri]]/DataShLandRemPot[[#This Row],[GHGI_noLULUCF]],"")</f>
        <v>0.43846318312152249</v>
      </c>
      <c r="AS9" s="3"/>
      <c r="AU9" t="s">
        <v>77</v>
      </c>
      <c r="AV9" t="s">
        <v>78</v>
      </c>
      <c r="AW9">
        <v>22</v>
      </c>
      <c r="AX9">
        <v>43</v>
      </c>
      <c r="AY9">
        <v>0</v>
      </c>
      <c r="AZ9">
        <v>65</v>
      </c>
      <c r="BA9">
        <v>240</v>
      </c>
      <c r="BB9">
        <v>3493</v>
      </c>
    </row>
    <row r="10" spans="1:54">
      <c r="A10" s="2" t="s">
        <v>259</v>
      </c>
      <c r="B10" s="2" t="s">
        <v>260</v>
      </c>
      <c r="C10" s="2">
        <v>128.29</v>
      </c>
      <c r="D10" s="2">
        <v>84.98103900000001</v>
      </c>
      <c r="E10" s="4">
        <v>0.6624135864057995</v>
      </c>
      <c r="F10" s="2">
        <v>36.371428800000004</v>
      </c>
      <c r="G10" s="2">
        <v>48.609610200000006</v>
      </c>
      <c r="H10" s="4">
        <f>IFERROR(DataGHGFAO[[#This Row],[LULUCF_MtCO2e]]/DataGHGFAO[[#This Row],[AFOLU_MtCO2e]],"")</f>
        <v>0.5720053646319857</v>
      </c>
      <c r="I10" s="2">
        <v>27.017267100000005</v>
      </c>
      <c r="J10" s="4">
        <f>IFERROR(DataGHGFAO[[#This Row],[Crop_MtCO2e]]/DataGHGFAO[[#This Row],[AFOLU_MtCO2e]],"")</f>
        <v>0.3179211200277276</v>
      </c>
      <c r="K10" s="2">
        <v>9.3541617000000006</v>
      </c>
      <c r="L10" s="4">
        <f>IFERROR(DataGHGFAO[[#This Row],[Livestock_MtCO2e]]/DataGHGFAO[[#This Row],[AFOLU_MtCO2e]],"")</f>
        <v>0.11007351534028667</v>
      </c>
      <c r="N10" t="s">
        <v>401</v>
      </c>
      <c r="O10">
        <v>2013</v>
      </c>
      <c r="P10" t="s">
        <v>641</v>
      </c>
      <c r="Q10">
        <v>11.162000000000001</v>
      </c>
      <c r="S10" t="s">
        <v>77</v>
      </c>
      <c r="T10" t="s">
        <v>78</v>
      </c>
      <c r="U10">
        <v>2.6058738441490163</v>
      </c>
      <c r="V10">
        <v>1.0133328891386226</v>
      </c>
      <c r="W10">
        <v>0</v>
      </c>
      <c r="X10">
        <v>0</v>
      </c>
      <c r="Y10">
        <v>3.6192067332876388</v>
      </c>
      <c r="Z10">
        <v>3.6192067332876388</v>
      </c>
      <c r="AA10">
        <v>2.4416837643818172</v>
      </c>
      <c r="AB10">
        <v>5.549002571302764</v>
      </c>
      <c r="AC10">
        <v>23.657147899999998</v>
      </c>
      <c r="AD10">
        <v>3.6192067332876388</v>
      </c>
      <c r="AE10">
        <v>0.22657660286029527</v>
      </c>
      <c r="AF10">
        <v>7.9906863356845808</v>
      </c>
      <c r="AG10">
        <v>2.2078557331887887</v>
      </c>
      <c r="AI10" t="s">
        <v>77</v>
      </c>
      <c r="AJ10" t="s">
        <v>78</v>
      </c>
      <c r="AK10">
        <f>SUMIFS(DataLandRemPot[CO2 removal potential],DataLandRemPot[ISO3],DataShLandRemPot[[#This Row],[ISO3]])</f>
        <v>3.6192067332876388</v>
      </c>
      <c r="AL10">
        <f>SUMIFS(DataLandRemPot[CO2 removal potential],DataLandRemPot[ISO3],DataShLandRemPot[[#This Row],[ISO3]])+SUMIFS(DataLandRemPot[SCS cropland],DataLandRemPot[ISO3],DataShLandRemPot[[#This Row],[ISO3]])+SUMIFS(DataLandRemPot[SCS grassland],DataLandRemPot[ISO3],DataShLandRemPot[[#This Row],[ISO3]])+SUMIFS(DataLandRemPot[Agroforestry],DataLandRemPot[ISO3],DataShLandRemPot[[#This Row],[ISO3]])</f>
        <v>35.267040968972218</v>
      </c>
      <c r="AM10">
        <f>SUMIFS(DataGHGFAO[TotalGHG_MtCO2e_2019],DataGHGFAO[ISO3],DataShLandRemPot[[#This Row],[ISO3]])-SUMIFS(DataGHGFAO[LULUCF_MtCO2e],DataGHGFAO[ISO3],DataShLandRemPot[[#This Row],[ISO3]])</f>
        <v>282.00585740000002</v>
      </c>
      <c r="AN10">
        <f>SUMIFS(DataGHGI[MtCO2e],DataGHGI[ISO3],DataShLandRemPot[[#This Row],[ISO3]])-SUMIFS(DataGHGI[MtCO2e],DataGHGI[Sector],"Land-Use Change and Forestry",DataGHGI[ISO3],DataShLandRemPot[[#This Row],[ISO3]])</f>
        <v>111.0225884</v>
      </c>
      <c r="AO10" s="3">
        <f>IFERROR(DataShLandRemPot[[#This Row],[CO2Removal_noagri]]/DataShLandRemPot[[#This Row],[FAOGHG_noLULUCF]],"")</f>
        <v>1.283379986024233E-2</v>
      </c>
      <c r="AP10" s="3">
        <f>IFERROR(DataShLandRemPot[[#This Row],[CO2Removal_withagri]]/DataShLandRemPot[[#This Row],[FAOGHG_noLULUCF]],"")</f>
        <v>0.12505783140152682</v>
      </c>
      <c r="AQ10" s="3">
        <f>IFERROR(DataShLandRemPot[[#This Row],[CO2Removal_noagri]]/DataShLandRemPot[[#This Row],[GHGI_noLULUCF]],"")</f>
        <v>3.2598832232663376E-2</v>
      </c>
      <c r="AR10" s="3">
        <f>IFERROR(DataShLandRemPot[[#This Row],[CO2Removal_withagri]]/DataShLandRemPot[[#This Row],[GHGI_noLULUCF]],"")</f>
        <v>0.31765644700977103</v>
      </c>
      <c r="AS10" s="3"/>
      <c r="AU10" t="s">
        <v>259</v>
      </c>
      <c r="AV10" t="s">
        <v>260</v>
      </c>
      <c r="AW10">
        <v>20</v>
      </c>
      <c r="AX10">
        <v>4</v>
      </c>
      <c r="AY10">
        <v>77</v>
      </c>
      <c r="AZ10">
        <v>101</v>
      </c>
      <c r="BA10">
        <v>22</v>
      </c>
      <c r="BB10">
        <v>2445</v>
      </c>
    </row>
    <row r="11" spans="1:54">
      <c r="A11" s="2" t="s">
        <v>39</v>
      </c>
      <c r="B11" s="2" t="s">
        <v>40</v>
      </c>
      <c r="C11" s="2">
        <v>1.22</v>
      </c>
      <c r="D11" s="2">
        <v>2.0736899999999999E-2</v>
      </c>
      <c r="E11" s="4">
        <v>1.6997459016393442E-2</v>
      </c>
      <c r="F11" s="2">
        <v>2.0736899999999999E-2</v>
      </c>
      <c r="G11" s="2">
        <v>0</v>
      </c>
      <c r="H11" s="4">
        <f>IFERROR(DataGHGFAO[[#This Row],[LULUCF_MtCO2e]]/DataGHGFAO[[#This Row],[AFOLU_MtCO2e]],"")</f>
        <v>0</v>
      </c>
      <c r="I11" s="2">
        <v>1.5379999999999908E-4</v>
      </c>
      <c r="J11" s="4">
        <f>IFERROR(DataGHGFAO[[#This Row],[Crop_MtCO2e]]/DataGHGFAO[[#This Row],[AFOLU_MtCO2e]],"")</f>
        <v>7.4167305624273198E-3</v>
      </c>
      <c r="K11" s="2">
        <v>2.05831E-2</v>
      </c>
      <c r="L11" s="4">
        <f>IFERROR(DataGHGFAO[[#This Row],[Livestock_MtCO2e]]/DataGHGFAO[[#This Row],[AFOLU_MtCO2e]],"")</f>
        <v>0.99258326943757269</v>
      </c>
      <c r="N11" t="s">
        <v>401</v>
      </c>
      <c r="O11">
        <v>2013</v>
      </c>
      <c r="P11" t="s">
        <v>642</v>
      </c>
      <c r="Q11">
        <v>0.14000000000000001</v>
      </c>
      <c r="S11" t="s">
        <v>510</v>
      </c>
      <c r="T11" t="s">
        <v>511</v>
      </c>
      <c r="U11">
        <v>1.453562669630127E-2</v>
      </c>
      <c r="V11">
        <v>0</v>
      </c>
      <c r="W11">
        <v>0</v>
      </c>
      <c r="X11">
        <v>0</v>
      </c>
      <c r="Y11">
        <v>1.453562669630127E-2</v>
      </c>
      <c r="Z11">
        <v>1.453562669630127E-2</v>
      </c>
      <c r="AA11">
        <v>5.2073987860206479E-4</v>
      </c>
      <c r="AB11">
        <v>0</v>
      </c>
      <c r="AC11">
        <v>0</v>
      </c>
      <c r="AD11">
        <v>1.453562669630127E-2</v>
      </c>
      <c r="AE11">
        <v>3.4586025520264546E-2</v>
      </c>
      <c r="AF11">
        <v>5.2073987860206479E-4</v>
      </c>
      <c r="AG11">
        <v>3.5825072388146299E-2</v>
      </c>
      <c r="AI11" t="s">
        <v>510</v>
      </c>
      <c r="AJ11" t="s">
        <v>511</v>
      </c>
      <c r="AK11">
        <f>SUMIFS(DataLandRemPot[CO2 removal potential],DataLandRemPot[ISO3],DataShLandRemPot[[#This Row],[ISO3]])</f>
        <v>1.453562669630127E-2</v>
      </c>
      <c r="AL11">
        <f>SUMIFS(DataLandRemPot[CO2 removal potential],DataLandRemPot[ISO3],DataShLandRemPot[[#This Row],[ISO3]])+SUMIFS(DataLandRemPot[SCS cropland],DataLandRemPot[ISO3],DataShLandRemPot[[#This Row],[ISO3]])+SUMIFS(DataLandRemPot[SCS grassland],DataLandRemPot[ISO3],DataShLandRemPot[[#This Row],[ISO3]])+SUMIFS(DataLandRemPot[Agroforestry],DataLandRemPot[ISO3],DataShLandRemPot[[#This Row],[ISO3]])</f>
        <v>1.5056366574903335E-2</v>
      </c>
      <c r="AM11">
        <f>SUMIFS(DataGHGFAO[TotalGHG_MtCO2e_2019],DataGHGFAO[ISO3],DataShLandRemPot[[#This Row],[ISO3]])-SUMIFS(DataGHGFAO[LULUCF_MtCO2e],DataGHGFAO[ISO3],DataShLandRemPot[[#This Row],[ISO3]])</f>
        <v>0</v>
      </c>
      <c r="AN11">
        <f>SUMIFS(DataGHGI[MtCO2e],DataGHGI[ISO3],DataShLandRemPot[[#This Row],[ISO3]])-SUMIFS(DataGHGI[MtCO2e],DataGHGI[Sector],"Land-Use Change and Forestry",DataGHGI[ISO3],DataShLandRemPot[[#This Row],[ISO3]])</f>
        <v>0</v>
      </c>
      <c r="AO11" s="3" t="str">
        <f>IFERROR(DataShLandRemPot[[#This Row],[CO2Removal_noagri]]/DataShLandRemPot[[#This Row],[FAOGHG_noLULUCF]],"")</f>
        <v/>
      </c>
      <c r="AP11" s="3" t="str">
        <f>IFERROR(DataShLandRemPot[[#This Row],[CO2Removal_withagri]]/DataShLandRemPot[[#This Row],[FAOGHG_noLULUCF]],"")</f>
        <v/>
      </c>
      <c r="AQ11" s="3" t="str">
        <f>IFERROR(DataShLandRemPot[[#This Row],[CO2Removal_noagri]]/DataShLandRemPot[[#This Row],[GHGI_noLULUCF]],"")</f>
        <v/>
      </c>
      <c r="AR11" s="3" t="str">
        <f>IFERROR(DataShLandRemPot[[#This Row],[CO2Removal_withagri]]/DataShLandRemPot[[#This Row],[GHGI_noLULUCF]],"")</f>
        <v/>
      </c>
      <c r="AS11" s="3"/>
      <c r="AU11" t="s">
        <v>39</v>
      </c>
      <c r="AV11" t="s">
        <v>40</v>
      </c>
      <c r="AW11">
        <v>34</v>
      </c>
      <c r="AX11">
        <v>8</v>
      </c>
      <c r="AY11">
        <v>48</v>
      </c>
      <c r="AZ11">
        <v>90</v>
      </c>
      <c r="BA11">
        <v>138</v>
      </c>
      <c r="BB11">
        <v>2485</v>
      </c>
    </row>
    <row r="12" spans="1:54">
      <c r="A12" s="2" t="s">
        <v>281</v>
      </c>
      <c r="B12" s="2" t="s">
        <v>282</v>
      </c>
      <c r="C12" s="2">
        <v>398.91</v>
      </c>
      <c r="D12" s="2">
        <v>165.64297029999997</v>
      </c>
      <c r="E12" s="4">
        <v>0.4152389518939108</v>
      </c>
      <c r="F12" s="2">
        <v>135.7862921</v>
      </c>
      <c r="G12" s="2">
        <v>29.856678199999998</v>
      </c>
      <c r="H12" s="4">
        <f>IFERROR(DataGHGFAO[[#This Row],[LULUCF_MtCO2e]]/DataGHGFAO[[#This Row],[AFOLU_MtCO2e]],"")</f>
        <v>0.180247179496515</v>
      </c>
      <c r="I12" s="2">
        <v>18.047101100000006</v>
      </c>
      <c r="J12" s="4">
        <f>IFERROR(DataGHGFAO[[#This Row],[Crop_MtCO2e]]/DataGHGFAO[[#This Row],[AFOLU_MtCO2e]],"")</f>
        <v>0.10895180802007152</v>
      </c>
      <c r="K12" s="2">
        <v>117.73919099999999</v>
      </c>
      <c r="L12" s="4">
        <f>IFERROR(DataGHGFAO[[#This Row],[Livestock_MtCO2e]]/DataGHGFAO[[#This Row],[AFOLU_MtCO2e]],"")</f>
        <v>0.71080101248341365</v>
      </c>
      <c r="N12" t="s">
        <v>259</v>
      </c>
      <c r="O12">
        <v>2005</v>
      </c>
      <c r="P12" t="s">
        <v>638</v>
      </c>
      <c r="Q12">
        <v>37.732059999999997</v>
      </c>
      <c r="S12" t="s">
        <v>405</v>
      </c>
      <c r="T12" t="s">
        <v>406</v>
      </c>
      <c r="U12">
        <v>3.9460623367725059E-3</v>
      </c>
      <c r="V12">
        <v>0</v>
      </c>
      <c r="W12">
        <v>0</v>
      </c>
      <c r="X12">
        <v>0</v>
      </c>
      <c r="Y12">
        <v>3.9460623367725059E-3</v>
      </c>
      <c r="Z12">
        <v>3.9460623367725059E-3</v>
      </c>
      <c r="AA12">
        <v>1.4750659575762449E-4</v>
      </c>
      <c r="AB12">
        <v>4.6939402971583714E-3</v>
      </c>
      <c r="AC12">
        <v>1.2296232169999999E-2</v>
      </c>
      <c r="AD12">
        <v>3.9460623367725059E-3</v>
      </c>
      <c r="AE12">
        <v>0.22962940026325332</v>
      </c>
      <c r="AF12">
        <v>4.8414468929159956E-3</v>
      </c>
      <c r="AG12">
        <v>1.2269058316184196</v>
      </c>
      <c r="AI12" t="s">
        <v>405</v>
      </c>
      <c r="AJ12" t="s">
        <v>406</v>
      </c>
      <c r="AK12">
        <f>SUMIFS(DataLandRemPot[CO2 removal potential],DataLandRemPot[ISO3],DataShLandRemPot[[#This Row],[ISO3]])</f>
        <v>3.9460623367725059E-3</v>
      </c>
      <c r="AL12">
        <f>SUMIFS(DataLandRemPot[CO2 removal potential],DataLandRemPot[ISO3],DataShLandRemPot[[#This Row],[ISO3]])+SUMIFS(DataLandRemPot[SCS cropland],DataLandRemPot[ISO3],DataShLandRemPot[[#This Row],[ISO3]])+SUMIFS(DataLandRemPot[SCS grassland],DataLandRemPot[ISO3],DataShLandRemPot[[#This Row],[ISO3]])+SUMIFS(DataLandRemPot[Agroforestry],DataLandRemPot[ISO3],DataShLandRemPot[[#This Row],[ISO3]])</f>
        <v>2.1083741399688501E-2</v>
      </c>
      <c r="AM12">
        <f>SUMIFS(DataGHGFAO[TotalGHG_MtCO2e_2019],DataGHGFAO[ISO3],DataShLandRemPot[[#This Row],[ISO3]])-SUMIFS(DataGHGFAO[LULUCF_MtCO2e],DataGHGFAO[ISO3],DataShLandRemPot[[#This Row],[ISO3]])</f>
        <v>0</v>
      </c>
      <c r="AN12">
        <f>SUMIFS(DataGHGI[MtCO2e],DataGHGI[ISO3],DataShLandRemPot[[#This Row],[ISO3]])-SUMIFS(DataGHGI[MtCO2e],DataGHGI[Sector],"Land-Use Change and Forestry",DataGHGI[ISO3],DataShLandRemPot[[#This Row],[ISO3]])</f>
        <v>0</v>
      </c>
      <c r="AO12" s="3" t="str">
        <f>IFERROR(DataShLandRemPot[[#This Row],[CO2Removal_noagri]]/DataShLandRemPot[[#This Row],[FAOGHG_noLULUCF]],"")</f>
        <v/>
      </c>
      <c r="AP12" s="3" t="str">
        <f>IFERROR(DataShLandRemPot[[#This Row],[CO2Removal_withagri]]/DataShLandRemPot[[#This Row],[FAOGHG_noLULUCF]],"")</f>
        <v/>
      </c>
      <c r="AQ12" s="3" t="str">
        <f>IFERROR(DataShLandRemPot[[#This Row],[CO2Removal_noagri]]/DataShLandRemPot[[#This Row],[GHGI_noLULUCF]],"")</f>
        <v/>
      </c>
      <c r="AR12" s="3" t="str">
        <f>IFERROR(DataShLandRemPot[[#This Row],[CO2Removal_withagri]]/DataShLandRemPot[[#This Row],[GHGI_noLULUCF]],"")</f>
        <v/>
      </c>
      <c r="AS12" s="3"/>
      <c r="AU12" t="s">
        <v>281</v>
      </c>
      <c r="AV12" t="s">
        <v>282</v>
      </c>
      <c r="AW12">
        <v>301</v>
      </c>
      <c r="AX12">
        <v>8</v>
      </c>
      <c r="AY12">
        <v>112</v>
      </c>
      <c r="AZ12">
        <v>421</v>
      </c>
      <c r="BA12">
        <v>224</v>
      </c>
      <c r="BB12">
        <v>3304</v>
      </c>
    </row>
    <row r="13" spans="1:54">
      <c r="A13" s="2" t="s">
        <v>209</v>
      </c>
      <c r="B13" s="2" t="s">
        <v>210</v>
      </c>
      <c r="C13" s="2">
        <v>10</v>
      </c>
      <c r="D13" s="2">
        <v>1.8175939000000001</v>
      </c>
      <c r="E13" s="4">
        <v>0.18175939000000002</v>
      </c>
      <c r="F13" s="2">
        <v>1.7810069000000002</v>
      </c>
      <c r="G13" s="2">
        <v>3.6587000000000001E-2</v>
      </c>
      <c r="H13" s="4">
        <f>IFERROR(DataGHGFAO[[#This Row],[LULUCF_MtCO2e]]/DataGHGFAO[[#This Row],[AFOLU_MtCO2e]],"")</f>
        <v>2.012935892885644E-2</v>
      </c>
      <c r="I13" s="2">
        <v>0.62699970000000005</v>
      </c>
      <c r="J13" s="4">
        <f>IFERROR(DataGHGFAO[[#This Row],[Crop_MtCO2e]]/DataGHGFAO[[#This Row],[AFOLU_MtCO2e]],"")</f>
        <v>0.3449613799870257</v>
      </c>
      <c r="K13" s="2">
        <v>1.1540072000000001</v>
      </c>
      <c r="L13" s="4">
        <f>IFERROR(DataGHGFAO[[#This Row],[Livestock_MtCO2e]]/DataGHGFAO[[#This Row],[AFOLU_MtCO2e]],"")</f>
        <v>0.63490926108411794</v>
      </c>
      <c r="N13" t="s">
        <v>259</v>
      </c>
      <c r="O13">
        <v>2005</v>
      </c>
      <c r="P13" t="s">
        <v>639</v>
      </c>
      <c r="Q13">
        <v>0.35199999999999998</v>
      </c>
      <c r="S13" t="s">
        <v>259</v>
      </c>
      <c r="T13" t="s">
        <v>260</v>
      </c>
      <c r="U13">
        <v>149.49691231006653</v>
      </c>
      <c r="V13">
        <v>3.3137531416451953</v>
      </c>
      <c r="W13">
        <v>0</v>
      </c>
      <c r="X13">
        <v>1.3613378474666666E-2</v>
      </c>
      <c r="Y13">
        <v>152.82427883018642</v>
      </c>
      <c r="Z13">
        <v>284.1526630970265</v>
      </c>
      <c r="AA13">
        <v>1.7819980843196002</v>
      </c>
      <c r="AB13">
        <v>5.6855459419910428</v>
      </c>
      <c r="AC13">
        <v>15.5146526</v>
      </c>
      <c r="AD13">
        <v>284.1526630970265</v>
      </c>
      <c r="AE13">
        <v>4.2475932737520067E-2</v>
      </c>
      <c r="AF13">
        <v>7.4675440263106427</v>
      </c>
      <c r="AG13">
        <v>4.8863597351624641E-2</v>
      </c>
      <c r="AI13" t="s">
        <v>259</v>
      </c>
      <c r="AJ13" t="s">
        <v>260</v>
      </c>
      <c r="AK13">
        <f>SUMIFS(DataLandRemPot[CO2 removal potential],DataLandRemPot[ISO3],DataShLandRemPot[[#This Row],[ISO3]])</f>
        <v>152.82427883018642</v>
      </c>
      <c r="AL13">
        <f>SUMIFS(DataLandRemPot[CO2 removal potential],DataLandRemPot[ISO3],DataShLandRemPot[[#This Row],[ISO3]])+SUMIFS(DataLandRemPot[SCS cropland],DataLandRemPot[ISO3],DataShLandRemPot[[#This Row],[ISO3]])+SUMIFS(DataLandRemPot[SCS grassland],DataLandRemPot[ISO3],DataShLandRemPot[[#This Row],[ISO3]])+SUMIFS(DataLandRemPot[Agroforestry],DataLandRemPot[ISO3],DataShLandRemPot[[#This Row],[ISO3]])</f>
        <v>175.80647545649708</v>
      </c>
      <c r="AM13">
        <f>SUMIFS(DataGHGFAO[TotalGHG_MtCO2e_2019],DataGHGFAO[ISO3],DataShLandRemPot[[#This Row],[ISO3]])-SUMIFS(DataGHGFAO[LULUCF_MtCO2e],DataGHGFAO[ISO3],DataShLandRemPot[[#This Row],[ISO3]])</f>
        <v>79.680389799999986</v>
      </c>
      <c r="AN13">
        <f>SUMIFS(DataGHGI[MtCO2e],DataGHGI[ISO3],DataShLandRemPot[[#This Row],[ISO3]])-SUMIFS(DataGHGI[MtCO2e],DataGHGI[Sector],"Land-Use Change and Forestry",DataGHGI[ISO3],DataShLandRemPot[[#This Row],[ISO3]])</f>
        <v>61.610759999999999</v>
      </c>
      <c r="AO13" s="3">
        <f>IFERROR(DataShLandRemPot[[#This Row],[CO2Removal_noagri]]/DataShLandRemPot[[#This Row],[FAOGHG_noLULUCF]],"")</f>
        <v>1.9179660041043931</v>
      </c>
      <c r="AP13" s="3">
        <f>IFERROR(DataShLandRemPot[[#This Row],[CO2Removal_withagri]]/DataShLandRemPot[[#This Row],[FAOGHG_noLULUCF]],"")</f>
        <v>2.2063957756453787</v>
      </c>
      <c r="AQ13" s="3">
        <f>IFERROR(DataShLandRemPot[[#This Row],[CO2Removal_noagri]]/DataShLandRemPot[[#This Row],[GHGI_noLULUCF]],"")</f>
        <v>2.4804803386646492</v>
      </c>
      <c r="AR13" s="3">
        <f>IFERROR(DataShLandRemPot[[#This Row],[CO2Removal_withagri]]/DataShLandRemPot[[#This Row],[GHGI_noLULUCF]],"")</f>
        <v>2.8535027884171056</v>
      </c>
      <c r="AS13" s="3"/>
      <c r="AU13" t="s">
        <v>209</v>
      </c>
      <c r="AV13" t="s">
        <v>210</v>
      </c>
      <c r="AW13">
        <v>185</v>
      </c>
      <c r="AX13">
        <v>23</v>
      </c>
      <c r="AY13">
        <v>100</v>
      </c>
      <c r="AZ13">
        <v>308</v>
      </c>
      <c r="BA13">
        <v>363</v>
      </c>
      <c r="BB13">
        <v>3022</v>
      </c>
    </row>
    <row r="14" spans="1:54">
      <c r="A14" s="2" t="s">
        <v>219</v>
      </c>
      <c r="B14" s="2" t="s">
        <v>220</v>
      </c>
      <c r="C14" s="2">
        <v>608.49</v>
      </c>
      <c r="D14" s="2">
        <v>151.2138989</v>
      </c>
      <c r="E14" s="4">
        <v>0.24850679370244375</v>
      </c>
      <c r="F14" s="2">
        <v>128.71303260000002</v>
      </c>
      <c r="G14" s="2">
        <v>22.500866300000002</v>
      </c>
      <c r="H14" s="4">
        <f>IFERROR(DataGHGFAO[[#This Row],[LULUCF_MtCO2e]]/DataGHGFAO[[#This Row],[AFOLU_MtCO2e]],"")</f>
        <v>0.14880157487956949</v>
      </c>
      <c r="I14" s="2">
        <v>42.18615920000002</v>
      </c>
      <c r="J14" s="4">
        <f>IFERROR(DataGHGFAO[[#This Row],[Crop_MtCO2e]]/DataGHGFAO[[#This Row],[AFOLU_MtCO2e]],"")</f>
        <v>0.27898334416929726</v>
      </c>
      <c r="K14" s="2">
        <v>86.526873399999999</v>
      </c>
      <c r="L14" s="4">
        <f>IFERROR(DataGHGFAO[[#This Row],[Livestock_MtCO2e]]/DataGHGFAO[[#This Row],[AFOLU_MtCO2e]],"")</f>
        <v>0.57221508095113338</v>
      </c>
      <c r="N14" t="s">
        <v>259</v>
      </c>
      <c r="O14">
        <v>2005</v>
      </c>
      <c r="P14" t="s">
        <v>640</v>
      </c>
      <c r="Q14">
        <v>22.575400000000002</v>
      </c>
      <c r="S14" t="s">
        <v>407</v>
      </c>
      <c r="T14" t="s">
        <v>408</v>
      </c>
      <c r="U14">
        <v>3.5634432728242496E-3</v>
      </c>
      <c r="V14">
        <v>0</v>
      </c>
      <c r="W14">
        <v>0</v>
      </c>
      <c r="X14">
        <v>1.9073706666666669E-6</v>
      </c>
      <c r="Y14">
        <v>3.5653506434909165E-3</v>
      </c>
      <c r="Z14">
        <v>6.2560996986516862E-3</v>
      </c>
      <c r="AA14">
        <v>6.3682755196368785E-6</v>
      </c>
      <c r="AB14">
        <v>0</v>
      </c>
      <c r="AC14">
        <v>4.2953865059999997E-3</v>
      </c>
      <c r="AD14">
        <v>6.2560996986516862E-3</v>
      </c>
      <c r="AE14">
        <v>8.0948140079466842E-4</v>
      </c>
      <c r="AF14">
        <v>6.3682755196368785E-6</v>
      </c>
      <c r="AG14">
        <v>1.7861568626533614E-3</v>
      </c>
      <c r="AI14" t="s">
        <v>407</v>
      </c>
      <c r="AJ14" t="s">
        <v>408</v>
      </c>
      <c r="AK14">
        <f>SUMIFS(DataLandRemPot[CO2 removal potential],DataLandRemPot[ISO3],DataShLandRemPot[[#This Row],[ISO3]])</f>
        <v>3.5653506434909165E-3</v>
      </c>
      <c r="AL14">
        <f>SUMIFS(DataLandRemPot[CO2 removal potential],DataLandRemPot[ISO3],DataShLandRemPot[[#This Row],[ISO3]])+SUMIFS(DataLandRemPot[SCS cropland],DataLandRemPot[ISO3],DataShLandRemPot[[#This Row],[ISO3]])+SUMIFS(DataLandRemPot[SCS grassland],DataLandRemPot[ISO3],DataShLandRemPot[[#This Row],[ISO3]])+SUMIFS(DataLandRemPot[Agroforestry],DataLandRemPot[ISO3],DataShLandRemPot[[#This Row],[ISO3]])</f>
        <v>7.8671054250105538E-3</v>
      </c>
      <c r="AM14">
        <f>SUMIFS(DataGHGFAO[TotalGHG_MtCO2e_2019],DataGHGFAO[ISO3],DataShLandRemPot[[#This Row],[ISO3]])-SUMIFS(DataGHGFAO[LULUCF_MtCO2e],DataGHGFAO[ISO3],DataShLandRemPot[[#This Row],[ISO3]])</f>
        <v>0</v>
      </c>
      <c r="AN14">
        <f>SUMIFS(DataGHGI[MtCO2e],DataGHGI[ISO3],DataShLandRemPot[[#This Row],[ISO3]])-SUMIFS(DataGHGI[MtCO2e],DataGHGI[Sector],"Land-Use Change and Forestry",DataGHGI[ISO3],DataShLandRemPot[[#This Row],[ISO3]])</f>
        <v>0</v>
      </c>
      <c r="AO14" s="3" t="str">
        <f>IFERROR(DataShLandRemPot[[#This Row],[CO2Removal_noagri]]/DataShLandRemPot[[#This Row],[FAOGHG_noLULUCF]],"")</f>
        <v/>
      </c>
      <c r="AP14" s="3" t="str">
        <f>IFERROR(DataShLandRemPot[[#This Row],[CO2Removal_withagri]]/DataShLandRemPot[[#This Row],[FAOGHG_noLULUCF]],"")</f>
        <v/>
      </c>
      <c r="AQ14" s="3" t="str">
        <f>IFERROR(DataShLandRemPot[[#This Row],[CO2Removal_noagri]]/DataShLandRemPot[[#This Row],[GHGI_noLULUCF]],"")</f>
        <v/>
      </c>
      <c r="AR14" s="3" t="str">
        <f>IFERROR(DataShLandRemPot[[#This Row],[CO2Removal_withagri]]/DataShLandRemPot[[#This Row],[GHGI_noLULUCF]],"")</f>
        <v/>
      </c>
      <c r="AS14" s="3"/>
      <c r="AU14" t="s">
        <v>219</v>
      </c>
      <c r="AV14" t="s">
        <v>220</v>
      </c>
      <c r="AW14">
        <v>81</v>
      </c>
      <c r="AX14">
        <v>72</v>
      </c>
      <c r="AY14">
        <v>129</v>
      </c>
      <c r="AZ14">
        <v>282</v>
      </c>
      <c r="BA14">
        <v>386</v>
      </c>
      <c r="BB14">
        <v>3417</v>
      </c>
    </row>
    <row r="15" spans="1:54">
      <c r="A15" s="2" t="s">
        <v>141</v>
      </c>
      <c r="B15" s="2" t="s">
        <v>142</v>
      </c>
      <c r="C15" s="2">
        <v>69.8</v>
      </c>
      <c r="D15" s="2">
        <v>0.35747109999999999</v>
      </c>
      <c r="E15" s="4">
        <v>5.1213624641833809E-3</v>
      </c>
      <c r="F15" s="2">
        <v>7.4798212999999993</v>
      </c>
      <c r="G15" s="2">
        <v>-7.1223501999999996</v>
      </c>
      <c r="H15" s="4">
        <f>IFERROR(DataGHGFAO[[#This Row],[LULUCF_MtCO2e]]/DataGHGFAO[[#This Row],[AFOLU_MtCO2e]],"")</f>
        <v>-19.924268563248891</v>
      </c>
      <c r="I15" s="2">
        <v>0.98898199999999914</v>
      </c>
      <c r="J15" s="4">
        <f>IFERROR(DataGHGFAO[[#This Row],[Crop_MtCO2e]]/DataGHGFAO[[#This Row],[AFOLU_MtCO2e]],"")</f>
        <v>2.7666068669607116</v>
      </c>
      <c r="K15" s="2">
        <v>6.4908393000000002</v>
      </c>
      <c r="L15" s="4">
        <f>IFERROR(DataGHGFAO[[#This Row],[Livestock_MtCO2e]]/DataGHGFAO[[#This Row],[AFOLU_MtCO2e]],"")</f>
        <v>18.157661696288177</v>
      </c>
      <c r="N15" t="s">
        <v>259</v>
      </c>
      <c r="O15">
        <v>2005</v>
      </c>
      <c r="P15" t="s">
        <v>641</v>
      </c>
      <c r="Q15">
        <v>1.90757</v>
      </c>
      <c r="S15" t="s">
        <v>39</v>
      </c>
      <c r="T15" t="s">
        <v>40</v>
      </c>
      <c r="U15">
        <v>6.3494080133959362E-3</v>
      </c>
      <c r="V15">
        <v>0</v>
      </c>
      <c r="W15">
        <v>0</v>
      </c>
      <c r="X15">
        <v>3.32187328E-4</v>
      </c>
      <c r="Y15">
        <v>6.6815953413959361E-3</v>
      </c>
      <c r="Z15">
        <v>1.2694456832411926E-2</v>
      </c>
      <c r="AA15">
        <v>2.085389532850333E-4</v>
      </c>
      <c r="AB15">
        <v>0</v>
      </c>
      <c r="AC15">
        <v>2.404949411E-2</v>
      </c>
      <c r="AD15">
        <v>1.2694456832411926E-2</v>
      </c>
      <c r="AE15">
        <v>6.7401893312164889E-3</v>
      </c>
      <c r="AF15">
        <v>2.085389532850333E-4</v>
      </c>
      <c r="AG15">
        <v>3.1210952269591471E-2</v>
      </c>
      <c r="AI15" t="s">
        <v>39</v>
      </c>
      <c r="AJ15" t="s">
        <v>40</v>
      </c>
      <c r="AK15">
        <f>SUMIFS(DataLandRemPot[CO2 removal potential],DataLandRemPot[ISO3],DataShLandRemPot[[#This Row],[ISO3]])</f>
        <v>6.6815953413959361E-3</v>
      </c>
      <c r="AL15">
        <f>SUMIFS(DataLandRemPot[CO2 removal potential],DataLandRemPot[ISO3],DataShLandRemPot[[#This Row],[ISO3]])+SUMIFS(DataLandRemPot[SCS cropland],DataLandRemPot[ISO3],DataShLandRemPot[[#This Row],[ISO3]])+SUMIFS(DataLandRemPot[SCS grassland],DataLandRemPot[ISO3],DataShLandRemPot[[#This Row],[ISO3]])+SUMIFS(DataLandRemPot[Agroforestry],DataLandRemPot[ISO3],DataShLandRemPot[[#This Row],[ISO3]])</f>
        <v>3.093962840468097E-2</v>
      </c>
      <c r="AM15">
        <f>SUMIFS(DataGHGFAO[TotalGHG_MtCO2e_2019],DataGHGFAO[ISO3],DataShLandRemPot[[#This Row],[ISO3]])-SUMIFS(DataGHGFAO[LULUCF_MtCO2e],DataGHGFAO[ISO3],DataShLandRemPot[[#This Row],[ISO3]])</f>
        <v>1.22</v>
      </c>
      <c r="AN15">
        <f>SUMIFS(DataGHGI[MtCO2e],DataGHGI[ISO3],DataShLandRemPot[[#This Row],[ISO3]])-SUMIFS(DataGHGI[MtCO2e],DataGHGI[Sector],"Land-Use Change and Forestry",DataGHGI[ISO3],DataShLandRemPot[[#This Row],[ISO3]])</f>
        <v>0.59775</v>
      </c>
      <c r="AO15" s="3">
        <f>IFERROR(DataShLandRemPot[[#This Row],[CO2Removal_noagri]]/DataShLandRemPot[[#This Row],[FAOGHG_noLULUCF]],"")</f>
        <v>5.4767174929474891E-3</v>
      </c>
      <c r="AP15" s="3">
        <f>IFERROR(DataShLandRemPot[[#This Row],[CO2Removal_withagri]]/DataShLandRemPot[[#This Row],[FAOGHG_noLULUCF]],"")</f>
        <v>2.5360351151377844E-2</v>
      </c>
      <c r="AQ15" s="3">
        <f>IFERROR(DataShLandRemPot[[#This Row],[CO2Removal_noagri]]/DataShLandRemPot[[#This Row],[GHGI_noLULUCF]],"")</f>
        <v>1.1177909395894498E-2</v>
      </c>
      <c r="AR15" s="3">
        <f>IFERROR(DataShLandRemPot[[#This Row],[CO2Removal_withagri]]/DataShLandRemPot[[#This Row],[GHGI_noLULUCF]],"")</f>
        <v>5.1760147895743992E-2</v>
      </c>
      <c r="AS15" s="3"/>
      <c r="AU15" t="s">
        <v>141</v>
      </c>
      <c r="AV15" t="s">
        <v>142</v>
      </c>
      <c r="AW15">
        <v>52</v>
      </c>
      <c r="AX15">
        <v>7</v>
      </c>
      <c r="AY15">
        <v>227</v>
      </c>
      <c r="AZ15">
        <v>286</v>
      </c>
      <c r="BA15">
        <v>307</v>
      </c>
      <c r="BB15">
        <v>3691</v>
      </c>
    </row>
    <row r="16" spans="1:54">
      <c r="A16" s="2" t="s">
        <v>411</v>
      </c>
      <c r="B16" s="2" t="s">
        <v>412</v>
      </c>
      <c r="C16" s="2">
        <v>52.89</v>
      </c>
      <c r="D16" s="2">
        <v>5.4254603000000001</v>
      </c>
      <c r="E16" s="4">
        <v>0.10258007751937985</v>
      </c>
      <c r="F16" s="2">
        <v>7.3409623000000002</v>
      </c>
      <c r="G16" s="2">
        <v>-1.915502</v>
      </c>
      <c r="H16" s="4">
        <f>IFERROR(DataGHGFAO[[#This Row],[LULUCF_MtCO2e]]/DataGHGFAO[[#This Row],[AFOLU_MtCO2e]],"")</f>
        <v>-0.35305797003067185</v>
      </c>
      <c r="I16" s="2">
        <v>0.85005960000000158</v>
      </c>
      <c r="J16" s="4">
        <f>IFERROR(DataGHGFAO[[#This Row],[Crop_MtCO2e]]/DataGHGFAO[[#This Row],[AFOLU_MtCO2e]],"")</f>
        <v>0.1566797198755655</v>
      </c>
      <c r="K16" s="2">
        <v>6.4909026999999986</v>
      </c>
      <c r="L16" s="4">
        <f>IFERROR(DataGHGFAO[[#This Row],[Livestock_MtCO2e]]/DataGHGFAO[[#This Row],[AFOLU_MtCO2e]],"")</f>
        <v>1.1963782501551063</v>
      </c>
      <c r="N16" t="s">
        <v>259</v>
      </c>
      <c r="O16">
        <v>2005</v>
      </c>
      <c r="P16" t="s">
        <v>642</v>
      </c>
      <c r="Q16">
        <v>0.95129999999999992</v>
      </c>
      <c r="S16" t="s">
        <v>281</v>
      </c>
      <c r="T16" t="s">
        <v>282</v>
      </c>
      <c r="U16">
        <v>28.258604411258101</v>
      </c>
      <c r="V16">
        <v>10.040643134435504</v>
      </c>
      <c r="W16">
        <v>0.95089999999999997</v>
      </c>
      <c r="X16">
        <v>0</v>
      </c>
      <c r="Y16">
        <v>39.250147545693601</v>
      </c>
      <c r="Z16">
        <v>91.628332115019106</v>
      </c>
      <c r="AA16">
        <v>11.146809521128057</v>
      </c>
      <c r="AB16">
        <v>37.22100761561795</v>
      </c>
      <c r="AC16">
        <v>140.36690290000001</v>
      </c>
      <c r="AD16">
        <v>91.628332115019106</v>
      </c>
      <c r="AE16">
        <v>0.21215362953532932</v>
      </c>
      <c r="AF16">
        <v>48.367817136746005</v>
      </c>
      <c r="AG16">
        <v>1.2322964411901367</v>
      </c>
      <c r="AI16" t="s">
        <v>281</v>
      </c>
      <c r="AJ16" t="s">
        <v>282</v>
      </c>
      <c r="AK16">
        <f>SUMIFS(DataLandRemPot[CO2 removal potential],DataLandRemPot[ISO3],DataShLandRemPot[[#This Row],[ISO3]])</f>
        <v>39.250147545693601</v>
      </c>
      <c r="AL16">
        <f>SUMIFS(DataLandRemPot[CO2 removal potential],DataLandRemPot[ISO3],DataShLandRemPot[[#This Row],[ISO3]])+SUMIFS(DataLandRemPot[SCS cropland],DataLandRemPot[ISO3],DataShLandRemPot[[#This Row],[ISO3]])+SUMIFS(DataLandRemPot[SCS grassland],DataLandRemPot[ISO3],DataShLandRemPot[[#This Row],[ISO3]])+SUMIFS(DataLandRemPot[Agroforestry],DataLandRemPot[ISO3],DataShLandRemPot[[#This Row],[ISO3]])</f>
        <v>227.98486758243962</v>
      </c>
      <c r="AM16">
        <f>SUMIFS(DataGHGFAO[TotalGHG_MtCO2e_2019],DataGHGFAO[ISO3],DataShLandRemPot[[#This Row],[ISO3]])-SUMIFS(DataGHGFAO[LULUCF_MtCO2e],DataGHGFAO[ISO3],DataShLandRemPot[[#This Row],[ISO3]])</f>
        <v>369.05332180000005</v>
      </c>
      <c r="AN16">
        <f>SUMIFS(DataGHGI[MtCO2e],DataGHGI[ISO3],DataShLandRemPot[[#This Row],[ISO3]])-SUMIFS(DataGHGI[MtCO2e],DataGHGI[Sector],"Land-Use Change and Forestry",DataGHGI[ISO3],DataShLandRemPot[[#This Row],[ISO3]])</f>
        <v>338.96334992999999</v>
      </c>
      <c r="AO16" s="3">
        <f>IFERROR(DataShLandRemPot[[#This Row],[CO2Removal_noagri]]/DataShLandRemPot[[#This Row],[FAOGHG_noLULUCF]],"")</f>
        <v>0.10635359506929006</v>
      </c>
      <c r="AP16" s="3">
        <f>IFERROR(DataShLandRemPot[[#This Row],[CO2Removal_withagri]]/DataShLandRemPot[[#This Row],[FAOGHG_noLULUCF]],"")</f>
        <v>0.61775590169593642</v>
      </c>
      <c r="AQ16" s="3">
        <f>IFERROR(DataShLandRemPot[[#This Row],[CO2Removal_noagri]]/DataShLandRemPot[[#This Row],[GHGI_noLULUCF]],"")</f>
        <v>0.1157946649801497</v>
      </c>
      <c r="AR16" s="3">
        <f>IFERROR(DataShLandRemPot[[#This Row],[CO2Removal_withagri]]/DataShLandRemPot[[#This Row],[GHGI_noLULUCF]],"")</f>
        <v>0.67259444901497822</v>
      </c>
      <c r="AS16" s="3"/>
      <c r="AU16" t="s">
        <v>411</v>
      </c>
      <c r="AV16" t="s">
        <v>412</v>
      </c>
      <c r="AW16">
        <v>78</v>
      </c>
      <c r="AX16">
        <v>56</v>
      </c>
      <c r="AY16">
        <v>6</v>
      </c>
      <c r="AZ16">
        <v>140</v>
      </c>
      <c r="BA16">
        <v>254</v>
      </c>
      <c r="BB16">
        <v>3154</v>
      </c>
    </row>
    <row r="17" spans="1:54">
      <c r="A17" s="2" t="s">
        <v>29</v>
      </c>
      <c r="B17" s="2" t="s">
        <v>30</v>
      </c>
      <c r="C17" s="2">
        <v>3.18</v>
      </c>
      <c r="D17" s="2">
        <v>4.00965E-2</v>
      </c>
      <c r="E17" s="4">
        <v>1.2608962264150942E-2</v>
      </c>
      <c r="F17" s="2">
        <v>2.5770499999999998E-2</v>
      </c>
      <c r="G17" s="2">
        <v>1.4326E-2</v>
      </c>
      <c r="H17" s="4">
        <f>IFERROR(DataGHGFAO[[#This Row],[LULUCF_MtCO2e]]/DataGHGFAO[[#This Row],[AFOLU_MtCO2e]],"")</f>
        <v>0.35728804259723418</v>
      </c>
      <c r="I17" s="2">
        <v>6.2244999999999974E-3</v>
      </c>
      <c r="J17" s="4">
        <f>IFERROR(DataGHGFAO[[#This Row],[Crop_MtCO2e]]/DataGHGFAO[[#This Row],[AFOLU_MtCO2e]],"")</f>
        <v>0.15523798835309807</v>
      </c>
      <c r="K17" s="2">
        <v>1.9546000000000001E-2</v>
      </c>
      <c r="L17" s="4">
        <f>IFERROR(DataGHGFAO[[#This Row],[Livestock_MtCO2e]]/DataGHGFAO[[#This Row],[AFOLU_MtCO2e]],"")</f>
        <v>0.48747396904966772</v>
      </c>
      <c r="N17" t="s">
        <v>403</v>
      </c>
      <c r="O17">
        <v>2009</v>
      </c>
      <c r="P17" t="s">
        <v>638</v>
      </c>
      <c r="Q17">
        <v>4.4660356800000001</v>
      </c>
      <c r="S17" t="s">
        <v>209</v>
      </c>
      <c r="T17" t="s">
        <v>210</v>
      </c>
      <c r="U17">
        <v>8.6208578426653359E-2</v>
      </c>
      <c r="V17">
        <v>0.13453111091840669</v>
      </c>
      <c r="W17">
        <v>0.109</v>
      </c>
      <c r="X17">
        <v>0</v>
      </c>
      <c r="Y17">
        <v>0.32973968934506004</v>
      </c>
      <c r="Z17">
        <v>0.32973968934506004</v>
      </c>
      <c r="AA17">
        <v>0.41583719225390958</v>
      </c>
      <c r="AB17">
        <v>0.27016096196187994</v>
      </c>
      <c r="AC17">
        <v>2.1860334789999998</v>
      </c>
      <c r="AD17">
        <v>0.32973968934506004</v>
      </c>
      <c r="AE17">
        <v>0.21425582438758078</v>
      </c>
      <c r="AF17">
        <v>0.68599815421578958</v>
      </c>
      <c r="AG17">
        <v>2.0804233654078526</v>
      </c>
      <c r="AI17" t="s">
        <v>209</v>
      </c>
      <c r="AJ17" t="s">
        <v>210</v>
      </c>
      <c r="AK17">
        <f>SUMIFS(DataLandRemPot[CO2 removal potential],DataLandRemPot[ISO3],DataShLandRemPot[[#This Row],[ISO3]])</f>
        <v>0.32973968934506004</v>
      </c>
      <c r="AL17">
        <f>SUMIFS(DataLandRemPot[CO2 removal potential],DataLandRemPot[ISO3],DataShLandRemPot[[#This Row],[ISO3]])+SUMIFS(DataLandRemPot[SCS cropland],DataLandRemPot[ISO3],DataShLandRemPot[[#This Row],[ISO3]])+SUMIFS(DataLandRemPot[SCS grassland],DataLandRemPot[ISO3],DataShLandRemPot[[#This Row],[ISO3]])+SUMIFS(DataLandRemPot[Agroforestry],DataLandRemPot[ISO3],DataShLandRemPot[[#This Row],[ISO3]])</f>
        <v>3.2017713225608491</v>
      </c>
      <c r="AM17">
        <f>SUMIFS(DataGHGFAO[TotalGHG_MtCO2e_2019],DataGHGFAO[ISO3],DataShLandRemPot[[#This Row],[ISO3]])-SUMIFS(DataGHGFAO[LULUCF_MtCO2e],DataGHGFAO[ISO3],DataShLandRemPot[[#This Row],[ISO3]])</f>
        <v>9.9634129999999992</v>
      </c>
      <c r="AN17">
        <f>SUMIFS(DataGHGI[MtCO2e],DataGHGI[ISO3],DataShLandRemPot[[#This Row],[ISO3]])-SUMIFS(DataGHGI[MtCO2e],DataGHGI[Sector],"Land-Use Change and Forestry",DataGHGI[ISO3],DataShLandRemPot[[#This Row],[ISO3]])</f>
        <v>7.2021660000000001</v>
      </c>
      <c r="AO17" s="3">
        <f>IFERROR(DataShLandRemPot[[#This Row],[CO2Removal_noagri]]/DataShLandRemPot[[#This Row],[FAOGHG_noLULUCF]],"")</f>
        <v>3.3095053807872872E-2</v>
      </c>
      <c r="AP17" s="3">
        <f>IFERROR(DataShLandRemPot[[#This Row],[CO2Removal_withagri]]/DataShLandRemPot[[#This Row],[FAOGHG_noLULUCF]],"")</f>
        <v>0.32135286598687107</v>
      </c>
      <c r="AQ17" s="3">
        <f>IFERROR(DataShLandRemPot[[#This Row],[CO2Removal_noagri]]/DataShLandRemPot[[#This Row],[GHGI_noLULUCF]],"")</f>
        <v>4.5783405901094205E-2</v>
      </c>
      <c r="AR17" s="3">
        <f>IFERROR(DataShLandRemPot[[#This Row],[CO2Removal_withagri]]/DataShLandRemPot[[#This Row],[GHGI_noLULUCF]],"")</f>
        <v>0.44455672398565221</v>
      </c>
      <c r="AS17" s="3"/>
      <c r="AU17" t="s">
        <v>29</v>
      </c>
      <c r="AV17" t="s">
        <v>30</v>
      </c>
      <c r="AW17">
        <v>37</v>
      </c>
      <c r="AX17">
        <v>9</v>
      </c>
      <c r="AY17">
        <v>208</v>
      </c>
      <c r="AZ17">
        <v>254</v>
      </c>
      <c r="BA17">
        <v>121</v>
      </c>
      <c r="BB17">
        <v>2626</v>
      </c>
    </row>
    <row r="18" spans="1:54">
      <c r="A18" s="2" t="s">
        <v>413</v>
      </c>
      <c r="B18" s="2" t="s">
        <v>414</v>
      </c>
      <c r="C18" s="2">
        <v>54.41</v>
      </c>
      <c r="D18" s="2">
        <v>7.9488799999999998E-2</v>
      </c>
      <c r="E18" s="4">
        <v>1.460922624517552E-3</v>
      </c>
      <c r="F18" s="2">
        <v>8.2377699999999998E-2</v>
      </c>
      <c r="G18" s="2">
        <v>-2.8889000000000002E-3</v>
      </c>
      <c r="H18" s="4">
        <f>IFERROR(DataGHGFAO[[#This Row],[LULUCF_MtCO2e]]/DataGHGFAO[[#This Row],[AFOLU_MtCO2e]],"")</f>
        <v>-3.6343484868308497E-2</v>
      </c>
      <c r="I18" s="2">
        <v>6.3147999999999954E-3</v>
      </c>
      <c r="J18" s="4">
        <f>IFERROR(DataGHGFAO[[#This Row],[Crop_MtCO2e]]/DataGHGFAO[[#This Row],[AFOLU_MtCO2e]],"")</f>
        <v>7.9442638459757797E-2</v>
      </c>
      <c r="K18" s="2">
        <v>7.6062900000000003E-2</v>
      </c>
      <c r="L18" s="4">
        <f>IFERROR(DataGHGFAO[[#This Row],[Livestock_MtCO2e]]/DataGHGFAO[[#This Row],[AFOLU_MtCO2e]],"")</f>
        <v>0.95690084640855066</v>
      </c>
      <c r="N18" t="s">
        <v>403</v>
      </c>
      <c r="O18">
        <v>2009</v>
      </c>
      <c r="P18" t="s">
        <v>639</v>
      </c>
      <c r="Q18">
        <v>1.70112</v>
      </c>
      <c r="S18" t="s">
        <v>409</v>
      </c>
      <c r="T18" t="s">
        <v>410</v>
      </c>
      <c r="U18">
        <v>2.7211748628839724E-4</v>
      </c>
      <c r="V18">
        <v>0</v>
      </c>
      <c r="W18">
        <v>0</v>
      </c>
      <c r="X18">
        <v>4.5483257599999999E-4</v>
      </c>
      <c r="Y18">
        <v>7.2695006228839718E-4</v>
      </c>
      <c r="Z18">
        <v>2.2300807413968681E-3</v>
      </c>
      <c r="AA18">
        <v>0</v>
      </c>
      <c r="AB18">
        <v>0</v>
      </c>
      <c r="AC18">
        <v>2.7473512170000002E-2</v>
      </c>
      <c r="AD18">
        <v>2.2300807413968681E-3</v>
      </c>
      <c r="AE18">
        <v>0</v>
      </c>
      <c r="AF18">
        <v>0</v>
      </c>
      <c r="AG18">
        <v>0</v>
      </c>
      <c r="AI18" t="s">
        <v>409</v>
      </c>
      <c r="AJ18" t="s">
        <v>410</v>
      </c>
      <c r="AK18">
        <f>SUMIFS(DataLandRemPot[CO2 removal potential],DataLandRemPot[ISO3],DataShLandRemPot[[#This Row],[ISO3]])</f>
        <v>7.2695006228839718E-4</v>
      </c>
      <c r="AL18">
        <f>SUMIFS(DataLandRemPot[CO2 removal potential],DataLandRemPot[ISO3],DataShLandRemPot[[#This Row],[ISO3]])+SUMIFS(DataLandRemPot[SCS cropland],DataLandRemPot[ISO3],DataShLandRemPot[[#This Row],[ISO3]])+SUMIFS(DataLandRemPot[SCS grassland],DataLandRemPot[ISO3],DataShLandRemPot[[#This Row],[ISO3]])+SUMIFS(DataLandRemPot[Agroforestry],DataLandRemPot[ISO3],DataShLandRemPot[[#This Row],[ISO3]])</f>
        <v>2.8200462232288399E-2</v>
      </c>
      <c r="AM18">
        <f>SUMIFS(DataGHGFAO[TotalGHG_MtCO2e_2019],DataGHGFAO[ISO3],DataShLandRemPot[[#This Row],[ISO3]])-SUMIFS(DataGHGFAO[LULUCF_MtCO2e],DataGHGFAO[ISO3],DataShLandRemPot[[#This Row],[ISO3]])</f>
        <v>0</v>
      </c>
      <c r="AN18">
        <f>SUMIFS(DataGHGI[MtCO2e],DataGHGI[ISO3],DataShLandRemPot[[#This Row],[ISO3]])-SUMIFS(DataGHGI[MtCO2e],DataGHGI[Sector],"Land-Use Change and Forestry",DataGHGI[ISO3],DataShLandRemPot[[#This Row],[ISO3]])</f>
        <v>0</v>
      </c>
      <c r="AO18" s="3" t="str">
        <f>IFERROR(DataShLandRemPot[[#This Row],[CO2Removal_noagri]]/DataShLandRemPot[[#This Row],[FAOGHG_noLULUCF]],"")</f>
        <v/>
      </c>
      <c r="AP18" s="3" t="str">
        <f>IFERROR(DataShLandRemPot[[#This Row],[CO2Removal_withagri]]/DataShLandRemPot[[#This Row],[FAOGHG_noLULUCF]],"")</f>
        <v/>
      </c>
      <c r="AQ18" s="3" t="str">
        <f>IFERROR(DataShLandRemPot[[#This Row],[CO2Removal_noagri]]/DataShLandRemPot[[#This Row],[GHGI_noLULUCF]],"")</f>
        <v/>
      </c>
      <c r="AR18" s="3" t="str">
        <f>IFERROR(DataShLandRemPot[[#This Row],[CO2Removal_withagri]]/DataShLandRemPot[[#This Row],[GHGI_noLULUCF]],"")</f>
        <v/>
      </c>
      <c r="AS18" s="3"/>
      <c r="AU18" t="s">
        <v>293</v>
      </c>
      <c r="AV18" t="s">
        <v>294</v>
      </c>
      <c r="AW18">
        <v>6</v>
      </c>
      <c r="AX18">
        <v>6</v>
      </c>
      <c r="AY18">
        <v>0</v>
      </c>
      <c r="AZ18">
        <v>12</v>
      </c>
      <c r="BA18">
        <v>39</v>
      </c>
      <c r="BB18">
        <v>2626</v>
      </c>
    </row>
    <row r="19" spans="1:54">
      <c r="A19" s="2" t="s">
        <v>293</v>
      </c>
      <c r="B19" s="2" t="s">
        <v>294</v>
      </c>
      <c r="C19" s="2">
        <v>237.7</v>
      </c>
      <c r="D19" s="2">
        <v>113.30658229999999</v>
      </c>
      <c r="E19" s="4">
        <v>0.4766789326882625</v>
      </c>
      <c r="F19" s="2">
        <v>91.549233300000012</v>
      </c>
      <c r="G19" s="2">
        <v>21.757348999999998</v>
      </c>
      <c r="H19" s="4">
        <f>IFERROR(DataGHGFAO[[#This Row],[LULUCF_MtCO2e]]/DataGHGFAO[[#This Row],[AFOLU_MtCO2e]],"")</f>
        <v>0.19202193339830356</v>
      </c>
      <c r="I19" s="2">
        <v>45.433781300000007</v>
      </c>
      <c r="J19" s="4">
        <f>IFERROR(DataGHGFAO[[#This Row],[Crop_MtCO2e]]/DataGHGFAO[[#This Row],[AFOLU_MtCO2e]],"")</f>
        <v>0.40098095254259569</v>
      </c>
      <c r="K19" s="2">
        <v>46.115452000000005</v>
      </c>
      <c r="L19" s="4">
        <f>IFERROR(DataGHGFAO[[#This Row],[Livestock_MtCO2e]]/DataGHGFAO[[#This Row],[AFOLU_MtCO2e]],"")</f>
        <v>0.40699711405910094</v>
      </c>
      <c r="N19" t="s">
        <v>403</v>
      </c>
      <c r="O19">
        <v>2009</v>
      </c>
      <c r="P19" t="s">
        <v>640</v>
      </c>
      <c r="Q19">
        <v>1.130862</v>
      </c>
      <c r="S19" t="s">
        <v>219</v>
      </c>
      <c r="T19" t="s">
        <v>220</v>
      </c>
      <c r="U19">
        <v>60.364519725874764</v>
      </c>
      <c r="V19">
        <v>50.566924173032049</v>
      </c>
      <c r="W19">
        <v>9.6913999999999998</v>
      </c>
      <c r="X19">
        <v>0.78930900834133289</v>
      </c>
      <c r="Y19">
        <v>121.41215290724816</v>
      </c>
      <c r="Z19">
        <v>137.26154294804917</v>
      </c>
      <c r="AA19">
        <v>6.8066934720051755</v>
      </c>
      <c r="AB19">
        <v>54.977115565125722</v>
      </c>
      <c r="AC19">
        <v>498.26425239999998</v>
      </c>
      <c r="AD19">
        <v>137.26154294804917</v>
      </c>
      <c r="AE19">
        <v>9.0663853496674079E-2</v>
      </c>
      <c r="AF19">
        <v>61.783809037130894</v>
      </c>
      <c r="AG19">
        <v>0.50887664502852648</v>
      </c>
      <c r="AI19" t="s">
        <v>219</v>
      </c>
      <c r="AJ19" t="s">
        <v>220</v>
      </c>
      <c r="AK19">
        <f>SUMIFS(DataLandRemPot[CO2 removal potential],DataLandRemPot[ISO3],DataShLandRemPot[[#This Row],[ISO3]])</f>
        <v>121.41215290724816</v>
      </c>
      <c r="AL19">
        <f>SUMIFS(DataLandRemPot[CO2 removal potential],DataLandRemPot[ISO3],DataShLandRemPot[[#This Row],[ISO3]])+SUMIFS(DataLandRemPot[SCS cropland],DataLandRemPot[ISO3],DataShLandRemPot[[#This Row],[ISO3]])+SUMIFS(DataLandRemPot[SCS grassland],DataLandRemPot[ISO3],DataShLandRemPot[[#This Row],[ISO3]])+SUMIFS(DataLandRemPot[Agroforestry],DataLandRemPot[ISO3],DataShLandRemPot[[#This Row],[ISO3]])</f>
        <v>681.46021434437898</v>
      </c>
      <c r="AM19">
        <f>SUMIFS(DataGHGFAO[TotalGHG_MtCO2e_2019],DataGHGFAO[ISO3],DataShLandRemPot[[#This Row],[ISO3]])-SUMIFS(DataGHGFAO[LULUCF_MtCO2e],DataGHGFAO[ISO3],DataShLandRemPot[[#This Row],[ISO3]])</f>
        <v>585.98913370000002</v>
      </c>
      <c r="AN19">
        <f>SUMIFS(DataGHGI[MtCO2e],DataGHGI[ISO3],DataShLandRemPot[[#This Row],[ISO3]])-SUMIFS(DataGHGI[MtCO2e],DataGHGI[Sector],"Land-Use Change and Forestry",DataGHGI[ISO3],DataShLandRemPot[[#This Row],[ISO3]])</f>
        <v>537.44639229670884</v>
      </c>
      <c r="AO19" s="3">
        <f>IFERROR(DataShLandRemPot[[#This Row],[CO2Removal_noagri]]/DataShLandRemPot[[#This Row],[FAOGHG_noLULUCF]],"")</f>
        <v>0.20719181623836339</v>
      </c>
      <c r="AP19" s="3">
        <f>IFERROR(DataShLandRemPot[[#This Row],[CO2Removal_withagri]]/DataShLandRemPot[[#This Row],[FAOGHG_noLULUCF]],"")</f>
        <v>1.1629229539489307</v>
      </c>
      <c r="AQ19" s="3">
        <f>IFERROR(DataShLandRemPot[[#This Row],[CO2Removal_noagri]]/DataShLandRemPot[[#This Row],[GHGI_noLULUCF]],"")</f>
        <v>0.22590560593105621</v>
      </c>
      <c r="AR19" s="3">
        <f>IFERROR(DataShLandRemPot[[#This Row],[CO2Removal_withagri]]/DataShLandRemPot[[#This Row],[GHGI_noLULUCF]],"")</f>
        <v>1.2679594171843733</v>
      </c>
      <c r="AS19" s="3"/>
      <c r="AU19" t="s">
        <v>415</v>
      </c>
      <c r="AV19" t="s">
        <v>416</v>
      </c>
      <c r="AW19">
        <v>46</v>
      </c>
      <c r="AX19">
        <v>20</v>
      </c>
      <c r="AY19">
        <v>54</v>
      </c>
      <c r="AZ19">
        <v>120</v>
      </c>
      <c r="BA19">
        <v>179</v>
      </c>
      <c r="BB19">
        <v>2989</v>
      </c>
    </row>
    <row r="20" spans="1:54">
      <c r="A20" s="2" t="s">
        <v>415</v>
      </c>
      <c r="B20" s="2" t="s">
        <v>416</v>
      </c>
      <c r="C20" s="2">
        <v>3.79</v>
      </c>
      <c r="D20" s="2">
        <v>5.5607300000000005E-2</v>
      </c>
      <c r="E20" s="4">
        <v>1.4672110817941954E-2</v>
      </c>
      <c r="F20" s="2">
        <v>5.7440100000000001E-2</v>
      </c>
      <c r="G20" s="2">
        <v>-1.8327999999999999E-3</v>
      </c>
      <c r="H20" s="4">
        <f>IFERROR(DataGHGFAO[[#This Row],[LULUCF_MtCO2e]]/DataGHGFAO[[#This Row],[AFOLU_MtCO2e]],"")</f>
        <v>-3.295970133417734E-2</v>
      </c>
      <c r="I20" s="2">
        <v>2.1240999999999968E-3</v>
      </c>
      <c r="J20" s="4">
        <f>IFERROR(DataGHGFAO[[#This Row],[Crop_MtCO2e]]/DataGHGFAO[[#This Row],[AFOLU_MtCO2e]],"")</f>
        <v>3.819822217586534E-2</v>
      </c>
      <c r="K20" s="2">
        <v>5.5316000000000004E-2</v>
      </c>
      <c r="L20" s="4">
        <f>IFERROR(DataGHGFAO[[#This Row],[Livestock_MtCO2e]]/DataGHGFAO[[#This Row],[AFOLU_MtCO2e]],"")</f>
        <v>0.99476147915831192</v>
      </c>
      <c r="N20" t="s">
        <v>403</v>
      </c>
      <c r="O20">
        <v>2009</v>
      </c>
      <c r="P20" t="s">
        <v>641</v>
      </c>
      <c r="Q20">
        <v>0.91100000000000003</v>
      </c>
      <c r="S20" t="s">
        <v>141</v>
      </c>
      <c r="T20" t="s">
        <v>142</v>
      </c>
      <c r="U20">
        <v>1.6977250051810462</v>
      </c>
      <c r="V20">
        <v>4.6892976807699061</v>
      </c>
      <c r="W20">
        <v>0</v>
      </c>
      <c r="X20">
        <v>0</v>
      </c>
      <c r="Y20">
        <v>6.387022685950952</v>
      </c>
      <c r="Z20">
        <v>6.387022685950952</v>
      </c>
      <c r="AA20">
        <v>1.1877556598486796</v>
      </c>
      <c r="AB20">
        <v>1.9953004208695064</v>
      </c>
      <c r="AC20">
        <v>2.6958825769999999</v>
      </c>
      <c r="AD20">
        <v>6.387022685950952</v>
      </c>
      <c r="AE20">
        <v>0.25950318866454486</v>
      </c>
      <c r="AF20">
        <v>3.183056080718186</v>
      </c>
      <c r="AG20">
        <v>0.49836304601198811</v>
      </c>
      <c r="AI20" t="s">
        <v>141</v>
      </c>
      <c r="AJ20" t="s">
        <v>142</v>
      </c>
      <c r="AK20">
        <f>SUMIFS(DataLandRemPot[CO2 removal potential],DataLandRemPot[ISO3],DataShLandRemPot[[#This Row],[ISO3]])</f>
        <v>6.387022685950952</v>
      </c>
      <c r="AL20">
        <f>SUMIFS(DataLandRemPot[CO2 removal potential],DataLandRemPot[ISO3],DataShLandRemPot[[#This Row],[ISO3]])+SUMIFS(DataLandRemPot[SCS cropland],DataLandRemPot[ISO3],DataShLandRemPot[[#This Row],[ISO3]])+SUMIFS(DataLandRemPot[SCS grassland],DataLandRemPot[ISO3],DataShLandRemPot[[#This Row],[ISO3]])+SUMIFS(DataLandRemPot[Agroforestry],DataLandRemPot[ISO3],DataShLandRemPot[[#This Row],[ISO3]])</f>
        <v>12.265961343669137</v>
      </c>
      <c r="AM20">
        <f>SUMIFS(DataGHGFAO[TotalGHG_MtCO2e_2019],DataGHGFAO[ISO3],DataShLandRemPot[[#This Row],[ISO3]])-SUMIFS(DataGHGFAO[LULUCF_MtCO2e],DataGHGFAO[ISO3],DataShLandRemPot[[#This Row],[ISO3]])</f>
        <v>76.922350199999997</v>
      </c>
      <c r="AN20">
        <f>SUMIFS(DataGHGI[MtCO2e],DataGHGI[ISO3],DataShLandRemPot[[#This Row],[ISO3]])-SUMIFS(DataGHGI[MtCO2e],DataGHGI[Sector],"Land-Use Change and Forestry",DataGHGI[ISO3],DataShLandRemPot[[#This Row],[ISO3]])</f>
        <v>73.797666819953307</v>
      </c>
      <c r="AO20" s="3">
        <f>IFERROR(DataShLandRemPot[[#This Row],[CO2Removal_noagri]]/DataShLandRemPot[[#This Row],[FAOGHG_noLULUCF]],"")</f>
        <v>8.3032079354628877E-2</v>
      </c>
      <c r="AP20" s="3">
        <f>IFERROR(DataShLandRemPot[[#This Row],[CO2Removal_withagri]]/DataShLandRemPot[[#This Row],[FAOGHG_noLULUCF]],"")</f>
        <v>0.15945900394069262</v>
      </c>
      <c r="AQ20" s="3">
        <f>IFERROR(DataShLandRemPot[[#This Row],[CO2Removal_noagri]]/DataShLandRemPot[[#This Row],[GHGI_noLULUCF]],"")</f>
        <v>8.6547759044111647E-2</v>
      </c>
      <c r="AR20" s="3">
        <f>IFERROR(DataShLandRemPot[[#This Row],[CO2Removal_withagri]]/DataShLandRemPot[[#This Row],[GHGI_noLULUCF]],"")</f>
        <v>0.1662106929964984</v>
      </c>
      <c r="AS20" s="3"/>
      <c r="AU20" t="s">
        <v>271</v>
      </c>
      <c r="AV20" t="s">
        <v>272</v>
      </c>
      <c r="AW20">
        <v>84</v>
      </c>
      <c r="AX20">
        <v>1</v>
      </c>
      <c r="AY20">
        <v>206</v>
      </c>
      <c r="AZ20">
        <v>291</v>
      </c>
      <c r="BA20">
        <v>165</v>
      </c>
      <c r="BB20">
        <v>3295</v>
      </c>
    </row>
    <row r="21" spans="1:54">
      <c r="A21" s="2" t="s">
        <v>271</v>
      </c>
      <c r="B21" s="2" t="s">
        <v>272</v>
      </c>
      <c r="C21" s="2">
        <v>65.33</v>
      </c>
      <c r="D21" s="2">
        <v>-1.3547852</v>
      </c>
      <c r="E21" s="4">
        <v>-2.0737566202357265E-2</v>
      </c>
      <c r="F21" s="2">
        <v>20.147586</v>
      </c>
      <c r="G21" s="2">
        <v>-21.502371200000002</v>
      </c>
      <c r="H21" s="4">
        <f>IFERROR(DataGHGFAO[[#This Row],[LULUCF_MtCO2e]]/DataGHGFAO[[#This Row],[AFOLU_MtCO2e]],"")</f>
        <v>15.871424636171108</v>
      </c>
      <c r="I21" s="2">
        <v>7.4981474000000006</v>
      </c>
      <c r="J21" s="4">
        <f>IFERROR(DataGHGFAO[[#This Row],[Crop_MtCO2e]]/DataGHGFAO[[#This Row],[AFOLU_MtCO2e]],"")</f>
        <v>-5.5345654794575561</v>
      </c>
      <c r="K21" s="2">
        <v>12.6494386</v>
      </c>
      <c r="L21" s="4">
        <f>IFERROR(DataGHGFAO[[#This Row],[Livestock_MtCO2e]]/DataGHGFAO[[#This Row],[AFOLU_MtCO2e]],"")</f>
        <v>-9.336859156713551</v>
      </c>
      <c r="N21" t="s">
        <v>403</v>
      </c>
      <c r="O21">
        <v>2009</v>
      </c>
      <c r="P21" t="s">
        <v>642</v>
      </c>
      <c r="Q21">
        <v>0.82767999999999997</v>
      </c>
      <c r="S21" t="s">
        <v>411</v>
      </c>
      <c r="T21" t="s">
        <v>412</v>
      </c>
      <c r="U21">
        <v>3.9446923025029443</v>
      </c>
      <c r="V21">
        <v>6.4527696077329982E-3</v>
      </c>
      <c r="W21">
        <v>0</v>
      </c>
      <c r="X21">
        <v>0</v>
      </c>
      <c r="Y21">
        <v>3.9511450721106773</v>
      </c>
      <c r="Z21">
        <v>3.9511450721106773</v>
      </c>
      <c r="AA21">
        <v>1.0771248710470664</v>
      </c>
      <c r="AB21">
        <v>0.73411190937979887</v>
      </c>
      <c r="AC21">
        <v>10.047978949999999</v>
      </c>
      <c r="AD21">
        <v>3.9511450721106773</v>
      </c>
      <c r="AE21">
        <v>0.11456011681505487</v>
      </c>
      <c r="AF21">
        <v>1.8112367804268654</v>
      </c>
      <c r="AG21">
        <v>0.45840806838796072</v>
      </c>
      <c r="AI21" t="s">
        <v>411</v>
      </c>
      <c r="AJ21" t="s">
        <v>412</v>
      </c>
      <c r="AK21">
        <f>SUMIFS(DataLandRemPot[CO2 removal potential],DataLandRemPot[ISO3],DataShLandRemPot[[#This Row],[ISO3]])</f>
        <v>3.9511450721106773</v>
      </c>
      <c r="AL21">
        <f>SUMIFS(DataLandRemPot[CO2 removal potential],DataLandRemPot[ISO3],DataShLandRemPot[[#This Row],[ISO3]])+SUMIFS(DataLandRemPot[SCS cropland],DataLandRemPot[ISO3],DataShLandRemPot[[#This Row],[ISO3]])+SUMIFS(DataLandRemPot[SCS grassland],DataLandRemPot[ISO3],DataShLandRemPot[[#This Row],[ISO3]])+SUMIFS(DataLandRemPot[Agroforestry],DataLandRemPot[ISO3],DataShLandRemPot[[#This Row],[ISO3]])</f>
        <v>15.810360802537542</v>
      </c>
      <c r="AM21">
        <f>SUMIFS(DataGHGFAO[TotalGHG_MtCO2e_2019],DataGHGFAO[ISO3],DataShLandRemPot[[#This Row],[ISO3]])-SUMIFS(DataGHGFAO[LULUCF_MtCO2e],DataGHGFAO[ISO3],DataShLandRemPot[[#This Row],[ISO3]])</f>
        <v>54.805502000000004</v>
      </c>
      <c r="AN21">
        <f>SUMIFS(DataGHGI[MtCO2e],DataGHGI[ISO3],DataShLandRemPot[[#This Row],[ISO3]])-SUMIFS(DataGHGI[MtCO2e],DataGHGI[Sector],"Land-Use Change and Forestry",DataGHGI[ISO3],DataShLandRemPot[[#This Row],[ISO3]])</f>
        <v>57.994772961729993</v>
      </c>
      <c r="AO21" s="3">
        <f>IFERROR(DataShLandRemPot[[#This Row],[CO2Removal_noagri]]/DataShLandRemPot[[#This Row],[FAOGHG_noLULUCF]],"")</f>
        <v>7.2093949109537883E-2</v>
      </c>
      <c r="AP21" s="3">
        <f>IFERROR(DataShLandRemPot[[#This Row],[CO2Removal_withagri]]/DataShLandRemPot[[#This Row],[FAOGHG_noLULUCF]],"")</f>
        <v>0.28848126968233118</v>
      </c>
      <c r="AQ21" s="3">
        <f>IFERROR(DataShLandRemPot[[#This Row],[CO2Removal_noagri]]/DataShLandRemPot[[#This Row],[GHGI_noLULUCF]],"")</f>
        <v>6.8129330805691529E-2</v>
      </c>
      <c r="AR21" s="3">
        <f>IFERROR(DataShLandRemPot[[#This Row],[CO2Removal_withagri]]/DataShLandRemPot[[#This Row],[GHGI_noLULUCF]],"")</f>
        <v>0.27261699624155089</v>
      </c>
      <c r="AS21" s="3"/>
      <c r="AU21" t="s">
        <v>119</v>
      </c>
      <c r="AV21" t="s">
        <v>120</v>
      </c>
      <c r="AW21">
        <v>38</v>
      </c>
      <c r="AX21">
        <v>8</v>
      </c>
      <c r="AY21">
        <v>128</v>
      </c>
      <c r="AZ21">
        <v>174</v>
      </c>
      <c r="BA21">
        <v>391</v>
      </c>
      <c r="BB21">
        <v>3800</v>
      </c>
    </row>
    <row r="22" spans="1:54">
      <c r="A22" s="2" t="s">
        <v>119</v>
      </c>
      <c r="B22" s="2" t="s">
        <v>120</v>
      </c>
      <c r="C22" s="2">
        <v>108.22</v>
      </c>
      <c r="D22" s="2">
        <v>9.8742445000000014</v>
      </c>
      <c r="E22" s="4">
        <v>9.1242325817778608E-2</v>
      </c>
      <c r="F22" s="2">
        <v>9.7149339000000001</v>
      </c>
      <c r="G22" s="2">
        <v>0.1593106</v>
      </c>
      <c r="H22" s="4">
        <f>IFERROR(DataGHGFAO[[#This Row],[LULUCF_MtCO2e]]/DataGHGFAO[[#This Row],[AFOLU_MtCO2e]],"")</f>
        <v>1.6133953336885672E-2</v>
      </c>
      <c r="I22" s="2">
        <v>1.1716397000000001</v>
      </c>
      <c r="J22" s="4">
        <f>IFERROR(DataGHGFAO[[#This Row],[Crop_MtCO2e]]/DataGHGFAO[[#This Row],[AFOLU_MtCO2e]],"")</f>
        <v>0.11865613617325355</v>
      </c>
      <c r="K22" s="2">
        <v>8.5432942000000001</v>
      </c>
      <c r="L22" s="4">
        <f>IFERROR(DataGHGFAO[[#This Row],[Livestock_MtCO2e]]/DataGHGFAO[[#This Row],[AFOLU_MtCO2e]],"")</f>
        <v>0.86520991048986062</v>
      </c>
      <c r="N22" t="s">
        <v>403</v>
      </c>
      <c r="O22">
        <v>2009</v>
      </c>
      <c r="P22" t="s">
        <v>643</v>
      </c>
      <c r="Q22">
        <v>0</v>
      </c>
      <c r="S22" t="s">
        <v>29</v>
      </c>
      <c r="T22" t="s">
        <v>512</v>
      </c>
      <c r="U22">
        <v>0.33366787009172522</v>
      </c>
      <c r="V22">
        <v>3.1703828657186787E-2</v>
      </c>
      <c r="W22">
        <v>0</v>
      </c>
      <c r="X22">
        <v>0.166951123328</v>
      </c>
      <c r="Y22">
        <v>0.53232282207691206</v>
      </c>
      <c r="Z22">
        <v>1.7708637641004972</v>
      </c>
      <c r="AA22">
        <v>7.0108002673562458E-3</v>
      </c>
      <c r="AB22">
        <v>0</v>
      </c>
      <c r="AC22">
        <v>0.93455951329999998</v>
      </c>
      <c r="AD22">
        <v>1.7708637641004972</v>
      </c>
      <c r="AE22">
        <v>4.7566543990258054E-3</v>
      </c>
      <c r="AF22">
        <v>7.0108002673562458E-3</v>
      </c>
      <c r="AG22">
        <v>1.3170204200531719E-2</v>
      </c>
      <c r="AI22" t="s">
        <v>29</v>
      </c>
      <c r="AJ22" t="s">
        <v>512</v>
      </c>
      <c r="AK22">
        <f>SUMIFS(DataLandRemPot[CO2 removal potential],DataLandRemPot[ISO3],DataShLandRemPot[[#This Row],[ISO3]])</f>
        <v>0.53232282207691206</v>
      </c>
      <c r="AL22">
        <f>SUMIFS(DataLandRemPot[CO2 removal potential],DataLandRemPot[ISO3],DataShLandRemPot[[#This Row],[ISO3]])+SUMIFS(DataLandRemPot[SCS cropland],DataLandRemPot[ISO3],DataShLandRemPot[[#This Row],[ISO3]])+SUMIFS(DataLandRemPot[SCS grassland],DataLandRemPot[ISO3],DataShLandRemPot[[#This Row],[ISO3]])+SUMIFS(DataLandRemPot[Agroforestry],DataLandRemPot[ISO3],DataShLandRemPot[[#This Row],[ISO3]])</f>
        <v>1.4738931356442682</v>
      </c>
      <c r="AM22">
        <f>SUMIFS(DataGHGFAO[TotalGHG_MtCO2e_2019],DataGHGFAO[ISO3],DataShLandRemPot[[#This Row],[ISO3]])-SUMIFS(DataGHGFAO[LULUCF_MtCO2e],DataGHGFAO[ISO3],DataShLandRemPot[[#This Row],[ISO3]])</f>
        <v>3.1656740000000001</v>
      </c>
      <c r="AN22">
        <f>SUMIFS(DataGHGI[MtCO2e],DataGHGI[ISO3],DataShLandRemPot[[#This Row],[ISO3]])-SUMIFS(DataGHGI[MtCO2e],DataGHGI[Sector],"Land-Use Change and Forestry",DataGHGI[ISO3],DataShLandRemPot[[#This Row],[ISO3]])</f>
        <v>0.7245829800000001</v>
      </c>
      <c r="AO22" s="3">
        <f>IFERROR(DataShLandRemPot[[#This Row],[CO2Removal_noagri]]/DataShLandRemPot[[#This Row],[FAOGHG_noLULUCF]],"")</f>
        <v>0.16815465587325545</v>
      </c>
      <c r="AP22" s="3">
        <f>IFERROR(DataShLandRemPot[[#This Row],[CO2Removal_withagri]]/DataShLandRemPot[[#This Row],[FAOGHG_noLULUCF]],"")</f>
        <v>0.46558588649503019</v>
      </c>
      <c r="AQ22" s="3">
        <f>IFERROR(DataShLandRemPot[[#This Row],[CO2Removal_noagri]]/DataShLandRemPot[[#This Row],[GHGI_noLULUCF]],"")</f>
        <v>0.73466095225823824</v>
      </c>
      <c r="AR22" s="3">
        <f>IFERROR(DataShLandRemPot[[#This Row],[CO2Removal_withagri]]/DataShLandRemPot[[#This Row],[GHGI_noLULUCF]],"")</f>
        <v>2.0341260784848521</v>
      </c>
      <c r="AS22" s="3"/>
      <c r="AU22" t="s">
        <v>99</v>
      </c>
      <c r="AV22" t="s">
        <v>100</v>
      </c>
      <c r="AW22">
        <v>21</v>
      </c>
      <c r="AX22">
        <v>1</v>
      </c>
      <c r="AY22">
        <v>145</v>
      </c>
      <c r="AZ22">
        <v>167</v>
      </c>
      <c r="BA22">
        <v>145</v>
      </c>
      <c r="BB22">
        <v>2744</v>
      </c>
    </row>
    <row r="23" spans="1:54">
      <c r="A23" s="2" t="s">
        <v>99</v>
      </c>
      <c r="B23" s="2" t="s">
        <v>100</v>
      </c>
      <c r="C23" s="2">
        <v>6.71</v>
      </c>
      <c r="D23" s="2">
        <v>5.7200811000000007</v>
      </c>
      <c r="E23" s="4">
        <v>0.85247110283159477</v>
      </c>
      <c r="F23" s="2">
        <v>0.41542219999999996</v>
      </c>
      <c r="G23" s="2">
        <v>5.3046589000000006</v>
      </c>
      <c r="H23" s="4">
        <f>IFERROR(DataGHGFAO[[#This Row],[LULUCF_MtCO2e]]/DataGHGFAO[[#This Row],[AFOLU_MtCO2e]],"")</f>
        <v>0.92737477096260046</v>
      </c>
      <c r="I23" s="2">
        <v>0.14867219999999998</v>
      </c>
      <c r="J23" s="4">
        <f>IFERROR(DataGHGFAO[[#This Row],[Crop_MtCO2e]]/DataGHGFAO[[#This Row],[AFOLU_MtCO2e]],"")</f>
        <v>2.5991274843987781E-2</v>
      </c>
      <c r="K23" s="2">
        <v>0.26674999999999999</v>
      </c>
      <c r="L23" s="4">
        <f>IFERROR(DataGHGFAO[[#This Row],[Livestock_MtCO2e]]/DataGHGFAO[[#This Row],[AFOLU_MtCO2e]],"")</f>
        <v>4.6633954193411688E-2</v>
      </c>
      <c r="N23" t="s">
        <v>31</v>
      </c>
      <c r="O23">
        <v>2014</v>
      </c>
      <c r="P23" t="s">
        <v>638</v>
      </c>
      <c r="Q23">
        <v>166.47010200000003</v>
      </c>
      <c r="S23" t="s">
        <v>413</v>
      </c>
      <c r="T23" t="s">
        <v>414</v>
      </c>
      <c r="U23">
        <v>1.1160757256837028E-3</v>
      </c>
      <c r="V23">
        <v>5.8364230989917825E-5</v>
      </c>
      <c r="W23">
        <v>0</v>
      </c>
      <c r="X23">
        <v>3.0588799999999999E-6</v>
      </c>
      <c r="Y23">
        <v>1.1774988366736207E-3</v>
      </c>
      <c r="Z23">
        <v>1.1941268603013503E-3</v>
      </c>
      <c r="AA23">
        <v>8.2509749270580766E-5</v>
      </c>
      <c r="AB23">
        <v>3.9106090942539985E-6</v>
      </c>
      <c r="AC23">
        <v>0</v>
      </c>
      <c r="AD23">
        <v>1.1941268603013503E-3</v>
      </c>
      <c r="AE23">
        <v>6.8374907750495373E-2</v>
      </c>
      <c r="AF23">
        <v>8.6420358364834772E-5</v>
      </c>
      <c r="AG23">
        <v>7.3393158169878334E-2</v>
      </c>
      <c r="AI23" t="s">
        <v>413</v>
      </c>
      <c r="AJ23" t="s">
        <v>414</v>
      </c>
      <c r="AK23">
        <f>SUMIFS(DataLandRemPot[CO2 removal potential],DataLandRemPot[ISO3],DataShLandRemPot[[#This Row],[ISO3]])</f>
        <v>1.1774988366736207E-3</v>
      </c>
      <c r="AL23">
        <f>SUMIFS(DataLandRemPot[CO2 removal potential],DataLandRemPot[ISO3],DataShLandRemPot[[#This Row],[ISO3]])+SUMIFS(DataLandRemPot[SCS cropland],DataLandRemPot[ISO3],DataShLandRemPot[[#This Row],[ISO3]])+SUMIFS(DataLandRemPot[SCS grassland],DataLandRemPot[ISO3],DataShLandRemPot[[#This Row],[ISO3]])+SUMIFS(DataLandRemPot[Agroforestry],DataLandRemPot[ISO3],DataShLandRemPot[[#This Row],[ISO3]])</f>
        <v>1.2639191950384555E-3</v>
      </c>
      <c r="AM23">
        <f>SUMIFS(DataGHGFAO[TotalGHG_MtCO2e_2019],DataGHGFAO[ISO3],DataShLandRemPot[[#This Row],[ISO3]])-SUMIFS(DataGHGFAO[LULUCF_MtCO2e],DataGHGFAO[ISO3],DataShLandRemPot[[#This Row],[ISO3]])</f>
        <v>54.412888899999999</v>
      </c>
      <c r="AN23">
        <f>SUMIFS(DataGHGI[MtCO2e],DataGHGI[ISO3],DataShLandRemPot[[#This Row],[ISO3]])-SUMIFS(DataGHGI[MtCO2e],DataGHGI[Sector],"Land-Use Change and Forestry",DataGHGI[ISO3],DataShLandRemPot[[#This Row],[ISO3]])</f>
        <v>22.372799999999998</v>
      </c>
      <c r="AO23" s="3">
        <f>IFERROR(DataShLandRemPot[[#This Row],[CO2Removal_noagri]]/DataShLandRemPot[[#This Row],[FAOGHG_noLULUCF]],"")</f>
        <v>2.1640072057883711E-5</v>
      </c>
      <c r="AP23" s="3">
        <f>IFERROR(DataShLandRemPot[[#This Row],[CO2Removal_withagri]]/DataShLandRemPot[[#This Row],[FAOGHG_noLULUCF]],"")</f>
        <v>2.3228305289235534E-5</v>
      </c>
      <c r="AQ23" s="3">
        <f>IFERROR(DataShLandRemPot[[#This Row],[CO2Removal_noagri]]/DataShLandRemPot[[#This Row],[GHGI_noLULUCF]],"")</f>
        <v>5.2630821205822286E-5</v>
      </c>
      <c r="AR23" s="3">
        <f>IFERROR(DataShLandRemPot[[#This Row],[CO2Removal_withagri]]/DataShLandRemPot[[#This Row],[GHGI_noLULUCF]],"")</f>
        <v>5.6493563391191788E-5</v>
      </c>
      <c r="AS23" s="3"/>
      <c r="AU23" t="s">
        <v>223</v>
      </c>
      <c r="AV23" t="s">
        <v>224</v>
      </c>
      <c r="AW23">
        <v>22</v>
      </c>
      <c r="AX23">
        <v>3</v>
      </c>
      <c r="AY23">
        <v>7</v>
      </c>
      <c r="AZ23">
        <v>32</v>
      </c>
      <c r="BA23">
        <v>29</v>
      </c>
      <c r="BB23">
        <v>2775</v>
      </c>
    </row>
    <row r="24" spans="1:54">
      <c r="A24" s="2" t="s">
        <v>223</v>
      </c>
      <c r="B24" s="2" t="s">
        <v>224</v>
      </c>
      <c r="C24" s="2">
        <v>25.78</v>
      </c>
      <c r="D24" s="2">
        <v>16.3899139</v>
      </c>
      <c r="E24" s="4">
        <v>0.63576081846392551</v>
      </c>
      <c r="F24" s="2">
        <v>5.6224003000000007</v>
      </c>
      <c r="G24" s="2">
        <v>10.767513600000001</v>
      </c>
      <c r="H24" s="4">
        <f>IFERROR(DataGHGFAO[[#This Row],[LULUCF_MtCO2e]]/DataGHGFAO[[#This Row],[AFOLU_MtCO2e]],"")</f>
        <v>0.65695974156398718</v>
      </c>
      <c r="I24" s="2">
        <v>1.1152265000000003</v>
      </c>
      <c r="J24" s="4">
        <f>IFERROR(DataGHGFAO[[#This Row],[Crop_MtCO2e]]/DataGHGFAO[[#This Row],[AFOLU_MtCO2e]],"")</f>
        <v>6.8043462998301676E-2</v>
      </c>
      <c r="K24" s="2">
        <v>4.5071738000000003</v>
      </c>
      <c r="L24" s="4">
        <f>IFERROR(DataGHGFAO[[#This Row],[Livestock_MtCO2e]]/DataGHGFAO[[#This Row],[AFOLU_MtCO2e]],"")</f>
        <v>0.27499679543771127</v>
      </c>
      <c r="N24" t="s">
        <v>31</v>
      </c>
      <c r="O24">
        <v>2014</v>
      </c>
      <c r="P24" t="s">
        <v>639</v>
      </c>
      <c r="Q24">
        <v>22.675912</v>
      </c>
      <c r="S24" t="s">
        <v>293</v>
      </c>
      <c r="T24" t="s">
        <v>294</v>
      </c>
      <c r="U24">
        <v>11.281403462899808</v>
      </c>
      <c r="V24">
        <v>0.1945928281884633</v>
      </c>
      <c r="W24">
        <v>0</v>
      </c>
      <c r="X24">
        <v>0.32381104706133346</v>
      </c>
      <c r="Y24">
        <v>11.799807338149606</v>
      </c>
      <c r="Z24">
        <v>26.887387066054394</v>
      </c>
      <c r="AA24">
        <v>9.8428523263206902</v>
      </c>
      <c r="AB24">
        <v>1.1824845264560326</v>
      </c>
      <c r="AC24">
        <v>31.420488300000002</v>
      </c>
      <c r="AD24">
        <v>26.887387066054394</v>
      </c>
      <c r="AE24">
        <v>0.20324837865280551</v>
      </c>
      <c r="AF24">
        <v>11.025336852776723</v>
      </c>
      <c r="AG24">
        <v>0.93436583639217863</v>
      </c>
      <c r="AI24" t="s">
        <v>293</v>
      </c>
      <c r="AJ24" t="s">
        <v>294</v>
      </c>
      <c r="AK24">
        <f>SUMIFS(DataLandRemPot[CO2 removal potential],DataLandRemPot[ISO3],DataShLandRemPot[[#This Row],[ISO3]])</f>
        <v>11.799807338149606</v>
      </c>
      <c r="AL24">
        <f>SUMIFS(DataLandRemPot[CO2 removal potential],DataLandRemPot[ISO3],DataShLandRemPot[[#This Row],[ISO3]])+SUMIFS(DataLandRemPot[SCS cropland],DataLandRemPot[ISO3],DataShLandRemPot[[#This Row],[ISO3]])+SUMIFS(DataLandRemPot[SCS grassland],DataLandRemPot[ISO3],DataShLandRemPot[[#This Row],[ISO3]])+SUMIFS(DataLandRemPot[Agroforestry],DataLandRemPot[ISO3],DataShLandRemPot[[#This Row],[ISO3]])</f>
        <v>54.245632490926326</v>
      </c>
      <c r="AM24">
        <f>SUMIFS(DataGHGFAO[TotalGHG_MtCO2e_2019],DataGHGFAO[ISO3],DataShLandRemPot[[#This Row],[ISO3]])-SUMIFS(DataGHGFAO[LULUCF_MtCO2e],DataGHGFAO[ISO3],DataShLandRemPot[[#This Row],[ISO3]])</f>
        <v>215.94265099999998</v>
      </c>
      <c r="AN24">
        <f>SUMIFS(DataGHGI[MtCO2e],DataGHGI[ISO3],DataShLandRemPot[[#This Row],[ISO3]])-SUMIFS(DataGHGI[MtCO2e],DataGHGI[Sector],"Land-Use Change and Forestry",DataGHGI[ISO3],DataShLandRemPot[[#This Row],[ISO3]])</f>
        <v>99.442234999999982</v>
      </c>
      <c r="AO24" s="3">
        <f>IFERROR(DataShLandRemPot[[#This Row],[CO2Removal_noagri]]/DataShLandRemPot[[#This Row],[FAOGHG_noLULUCF]],"")</f>
        <v>5.4643245711332895E-2</v>
      </c>
      <c r="AP24" s="3">
        <f>IFERROR(DataShLandRemPot[[#This Row],[CO2Removal_withagri]]/DataShLandRemPot[[#This Row],[FAOGHG_noLULUCF]],"")</f>
        <v>0.25120388325197662</v>
      </c>
      <c r="AQ24" s="3">
        <f>IFERROR(DataShLandRemPot[[#This Row],[CO2Removal_noagri]]/DataShLandRemPot[[#This Row],[GHGI_noLULUCF]],"")</f>
        <v>0.11865991686680823</v>
      </c>
      <c r="AR24" s="3">
        <f>IFERROR(DataShLandRemPot[[#This Row],[CO2Removal_withagri]]/DataShLandRemPot[[#This Row],[GHGI_noLULUCF]],"")</f>
        <v>0.5454989269994418</v>
      </c>
      <c r="AS24" s="3"/>
      <c r="AU24" t="s">
        <v>225</v>
      </c>
      <c r="AV24" t="s">
        <v>226</v>
      </c>
      <c r="AW24">
        <v>116</v>
      </c>
      <c r="AX24">
        <v>18</v>
      </c>
      <c r="AY24">
        <v>46</v>
      </c>
      <c r="AZ24">
        <v>180</v>
      </c>
      <c r="BA24">
        <v>71</v>
      </c>
      <c r="BB24">
        <v>2464</v>
      </c>
    </row>
    <row r="25" spans="1:54">
      <c r="A25" s="2" t="s">
        <v>275</v>
      </c>
      <c r="B25" s="2" t="s">
        <v>276</v>
      </c>
      <c r="C25" s="2">
        <v>0.35</v>
      </c>
      <c r="D25" s="2">
        <v>-0.78122199999999997</v>
      </c>
      <c r="E25" s="4">
        <v>-2.2320628571428571</v>
      </c>
      <c r="F25" s="2">
        <v>0.53531169999999995</v>
      </c>
      <c r="G25" s="2">
        <v>-1.3165336999999999</v>
      </c>
      <c r="H25" s="4">
        <f>IFERROR(DataGHGFAO[[#This Row],[LULUCF_MtCO2e]]/DataGHGFAO[[#This Row],[AFOLU_MtCO2e]],"")</f>
        <v>1.6852235344114732</v>
      </c>
      <c r="I25" s="2">
        <v>5.7490399999999942E-2</v>
      </c>
      <c r="J25" s="4">
        <f>IFERROR(DataGHGFAO[[#This Row],[Crop_MtCO2e]]/DataGHGFAO[[#This Row],[AFOLU_MtCO2e]],"")</f>
        <v>-7.3590349478125219E-2</v>
      </c>
      <c r="K25" s="2">
        <v>0.4778213</v>
      </c>
      <c r="L25" s="4">
        <f>IFERROR(DataGHGFAO[[#This Row],[Livestock_MtCO2e]]/DataGHGFAO[[#This Row],[AFOLU_MtCO2e]],"")</f>
        <v>-0.61163318493334806</v>
      </c>
      <c r="N25" t="s">
        <v>31</v>
      </c>
      <c r="O25">
        <v>2014</v>
      </c>
      <c r="P25" t="s">
        <v>640</v>
      </c>
      <c r="Q25">
        <v>0.93169619999999997</v>
      </c>
      <c r="S25" t="s">
        <v>415</v>
      </c>
      <c r="T25" t="s">
        <v>416</v>
      </c>
      <c r="U25">
        <v>4.0817622943259595E-3</v>
      </c>
      <c r="V25">
        <v>3.8377681934055594E-3</v>
      </c>
      <c r="W25">
        <v>0</v>
      </c>
      <c r="X25">
        <v>0</v>
      </c>
      <c r="Y25">
        <v>7.9195304877315194E-3</v>
      </c>
      <c r="Z25">
        <v>1.0913217163525293E-2</v>
      </c>
      <c r="AA25">
        <v>7.6163323954653592E-3</v>
      </c>
      <c r="AB25">
        <v>0</v>
      </c>
      <c r="AC25">
        <v>5.0514442190000002E-2</v>
      </c>
      <c r="AD25">
        <v>1.0913217163525293E-2</v>
      </c>
      <c r="AE25">
        <v>0.1153110858008142</v>
      </c>
      <c r="AF25">
        <v>7.6163323954653592E-3</v>
      </c>
      <c r="AG25">
        <v>0.96171514299542671</v>
      </c>
      <c r="AI25" t="s">
        <v>415</v>
      </c>
      <c r="AJ25" t="s">
        <v>416</v>
      </c>
      <c r="AK25">
        <f>SUMIFS(DataLandRemPot[CO2 removal potential],DataLandRemPot[ISO3],DataShLandRemPot[[#This Row],[ISO3]])</f>
        <v>7.9195304877315194E-3</v>
      </c>
      <c r="AL25">
        <f>SUMIFS(DataLandRemPot[CO2 removal potential],DataLandRemPot[ISO3],DataShLandRemPot[[#This Row],[ISO3]])+SUMIFS(DataLandRemPot[SCS cropland],DataLandRemPot[ISO3],DataShLandRemPot[[#This Row],[ISO3]])+SUMIFS(DataLandRemPot[SCS grassland],DataLandRemPot[ISO3],DataShLandRemPot[[#This Row],[ISO3]])+SUMIFS(DataLandRemPot[Agroforestry],DataLandRemPot[ISO3],DataShLandRemPot[[#This Row],[ISO3]])</f>
        <v>6.6050305073196883E-2</v>
      </c>
      <c r="AM25">
        <f>SUMIFS(DataGHGFAO[TotalGHG_MtCO2e_2019],DataGHGFAO[ISO3],DataShLandRemPot[[#This Row],[ISO3]])-SUMIFS(DataGHGFAO[LULUCF_MtCO2e],DataGHGFAO[ISO3],DataShLandRemPot[[#This Row],[ISO3]])</f>
        <v>3.7918327999999999</v>
      </c>
      <c r="AN25">
        <f>SUMIFS(DataGHGI[MtCO2e],DataGHGI[ISO3],DataShLandRemPot[[#This Row],[ISO3]])-SUMIFS(DataGHGI[MtCO2e],DataGHGI[Sector],"Land-Use Change and Forestry",DataGHGI[ISO3],DataShLandRemPot[[#This Row],[ISO3]])</f>
        <v>1.9789999999999999</v>
      </c>
      <c r="AO25" s="3">
        <f>IFERROR(DataShLandRemPot[[#This Row],[CO2Removal_noagri]]/DataShLandRemPot[[#This Row],[FAOGHG_noLULUCF]],"")</f>
        <v>2.0885758696247156E-3</v>
      </c>
      <c r="AP25" s="3">
        <f>IFERROR(DataShLandRemPot[[#This Row],[CO2Removal_withagri]]/DataShLandRemPot[[#This Row],[FAOGHG_noLULUCF]],"")</f>
        <v>1.7419097454190725E-2</v>
      </c>
      <c r="AQ25" s="3">
        <f>IFERROR(DataShLandRemPot[[#This Row],[CO2Removal_noagri]]/DataShLandRemPot[[#This Row],[GHGI_noLULUCF]],"")</f>
        <v>4.0017839756096617E-3</v>
      </c>
      <c r="AR25" s="3">
        <f>IFERROR(DataShLandRemPot[[#This Row],[CO2Removal_withagri]]/DataShLandRemPot[[#This Row],[GHGI_noLULUCF]],"")</f>
        <v>3.3375596297724554E-2</v>
      </c>
      <c r="AS25" s="3"/>
      <c r="AU25" t="s">
        <v>145</v>
      </c>
      <c r="AV25" t="s">
        <v>146</v>
      </c>
      <c r="AW25">
        <v>62</v>
      </c>
      <c r="AX25">
        <v>4</v>
      </c>
      <c r="AY25">
        <v>84</v>
      </c>
      <c r="AZ25">
        <v>150</v>
      </c>
      <c r="BA25">
        <v>315</v>
      </c>
      <c r="BB25">
        <v>3320</v>
      </c>
    </row>
    <row r="26" spans="1:54">
      <c r="A26" s="2" t="s">
        <v>225</v>
      </c>
      <c r="B26" s="2" t="s">
        <v>226</v>
      </c>
      <c r="C26" s="2">
        <v>138.72</v>
      </c>
      <c r="D26" s="2">
        <v>108.4338942</v>
      </c>
      <c r="E26" s="4">
        <v>0.78167455449826984</v>
      </c>
      <c r="F26" s="2">
        <v>30.502397799999997</v>
      </c>
      <c r="G26" s="2">
        <v>77.9314964</v>
      </c>
      <c r="H26" s="4">
        <f>IFERROR(DataGHGFAO[[#This Row],[LULUCF_MtCO2e]]/DataGHGFAO[[#This Row],[AFOLU_MtCO2e]],"")</f>
        <v>0.71870052233169734</v>
      </c>
      <c r="I26" s="2">
        <v>3.504360099999996</v>
      </c>
      <c r="J26" s="4">
        <f>IFERROR(DataGHGFAO[[#This Row],[Crop_MtCO2e]]/DataGHGFAO[[#This Row],[AFOLU_MtCO2e]],"")</f>
        <v>3.2317940122452933E-2</v>
      </c>
      <c r="K26" s="2">
        <v>26.998037700000001</v>
      </c>
      <c r="L26" s="4">
        <f>IFERROR(DataGHGFAO[[#This Row],[Livestock_MtCO2e]]/DataGHGFAO[[#This Row],[AFOLU_MtCO2e]],"")</f>
        <v>0.24898153754584978</v>
      </c>
      <c r="N26" t="s">
        <v>31</v>
      </c>
      <c r="O26">
        <v>2014</v>
      </c>
      <c r="P26" t="s">
        <v>641</v>
      </c>
      <c r="Q26">
        <v>-8.4343719999999998</v>
      </c>
      <c r="S26" t="s">
        <v>271</v>
      </c>
      <c r="T26" t="s">
        <v>272</v>
      </c>
      <c r="U26">
        <v>6.063263103069791</v>
      </c>
      <c r="V26">
        <v>25.838027613893075</v>
      </c>
      <c r="W26">
        <v>53.7958</v>
      </c>
      <c r="X26">
        <v>0</v>
      </c>
      <c r="Y26">
        <v>85.697090716962862</v>
      </c>
      <c r="Z26">
        <v>85.697090716962862</v>
      </c>
      <c r="AA26">
        <v>7.0670449371747663</v>
      </c>
      <c r="AB26">
        <v>0.5263774224243174</v>
      </c>
      <c r="AC26">
        <v>9.0520214560000003</v>
      </c>
      <c r="AD26">
        <v>85.697090716962862</v>
      </c>
      <c r="AE26">
        <v>7.4196153088070246E-2</v>
      </c>
      <c r="AF26">
        <v>7.5934223595990833</v>
      </c>
      <c r="AG26">
        <v>8.8607702969501656E-2</v>
      </c>
      <c r="AI26" t="s">
        <v>271</v>
      </c>
      <c r="AJ26" t="s">
        <v>272</v>
      </c>
      <c r="AK26">
        <f>SUMIFS(DataLandRemPot[CO2 removal potential],DataLandRemPot[ISO3],DataShLandRemPot[[#This Row],[ISO3]])</f>
        <v>85.697090716962862</v>
      </c>
      <c r="AL26">
        <f>SUMIFS(DataLandRemPot[CO2 removal potential],DataLandRemPot[ISO3],DataShLandRemPot[[#This Row],[ISO3]])+SUMIFS(DataLandRemPot[SCS cropland],DataLandRemPot[ISO3],DataShLandRemPot[[#This Row],[ISO3]])+SUMIFS(DataLandRemPot[SCS grassland],DataLandRemPot[ISO3],DataShLandRemPot[[#This Row],[ISO3]])+SUMIFS(DataLandRemPot[Agroforestry],DataLandRemPot[ISO3],DataShLandRemPot[[#This Row],[ISO3]])</f>
        <v>102.34253453256196</v>
      </c>
      <c r="AM26">
        <f>SUMIFS(DataGHGFAO[TotalGHG_MtCO2e_2019],DataGHGFAO[ISO3],DataShLandRemPot[[#This Row],[ISO3]])-SUMIFS(DataGHGFAO[LULUCF_MtCO2e],DataGHGFAO[ISO3],DataShLandRemPot[[#This Row],[ISO3]])</f>
        <v>86.832371199999997</v>
      </c>
      <c r="AN26">
        <f>SUMIFS(DataGHGI[MtCO2e],DataGHGI[ISO3],DataShLandRemPot[[#This Row],[ISO3]])-SUMIFS(DataGHGI[MtCO2e],DataGHGI[Sector],"Land-Use Change and Forestry",DataGHGI[ISO3],DataShLandRemPot[[#This Row],[ISO3]])</f>
        <v>69.361357095001011</v>
      </c>
      <c r="AO26" s="3">
        <f>IFERROR(DataShLandRemPot[[#This Row],[CO2Removal_noagri]]/DataShLandRemPot[[#This Row],[FAOGHG_noLULUCF]],"")</f>
        <v>0.9869256077273042</v>
      </c>
      <c r="AP26" s="3">
        <f>IFERROR(DataShLandRemPot[[#This Row],[CO2Removal_withagri]]/DataShLandRemPot[[#This Row],[FAOGHG_noLULUCF]],"")</f>
        <v>1.1786219023875044</v>
      </c>
      <c r="AQ26" s="3">
        <f>IFERROR(DataShLandRemPot[[#This Row],[CO2Removal_noagri]]/DataShLandRemPot[[#This Row],[GHGI_noLULUCF]],"")</f>
        <v>1.235516349537215</v>
      </c>
      <c r="AR26" s="3">
        <f>IFERROR(DataShLandRemPot[[#This Row],[CO2Removal_withagri]]/DataShLandRemPot[[#This Row],[GHGI_noLULUCF]],"")</f>
        <v>1.4754978682494371</v>
      </c>
      <c r="AS26" s="3"/>
      <c r="AU26" t="s">
        <v>95</v>
      </c>
      <c r="AV26" t="s">
        <v>96</v>
      </c>
      <c r="AW26">
        <v>29</v>
      </c>
      <c r="AX26">
        <v>9</v>
      </c>
      <c r="AY26">
        <v>6</v>
      </c>
      <c r="AZ26">
        <v>44</v>
      </c>
      <c r="BA26">
        <v>214</v>
      </c>
      <c r="BB26">
        <v>2570</v>
      </c>
    </row>
    <row r="27" spans="1:54">
      <c r="A27" s="2" t="s">
        <v>145</v>
      </c>
      <c r="B27" s="2" t="s">
        <v>146</v>
      </c>
      <c r="C27" s="2">
        <v>24.5</v>
      </c>
      <c r="D27" s="2">
        <v>0.90996400000000011</v>
      </c>
      <c r="E27" s="4">
        <v>3.7141387755102048E-2</v>
      </c>
      <c r="F27" s="2">
        <v>2.6416880999999997</v>
      </c>
      <c r="G27" s="2">
        <v>-1.7317240999999999</v>
      </c>
      <c r="H27" s="4">
        <f>IFERROR(DataGHGFAO[[#This Row],[LULUCF_MtCO2e]]/DataGHGFAO[[#This Row],[AFOLU_MtCO2e]],"")</f>
        <v>-1.9030688027218656</v>
      </c>
      <c r="I27" s="2">
        <v>0.57277829999999996</v>
      </c>
      <c r="J27" s="4">
        <f>IFERROR(DataGHGFAO[[#This Row],[Crop_MtCO2e]]/DataGHGFAO[[#This Row],[AFOLU_MtCO2e]],"")</f>
        <v>0.62945160467886629</v>
      </c>
      <c r="K27" s="2">
        <v>2.0689097999999997</v>
      </c>
      <c r="L27" s="4">
        <f>IFERROR(DataGHGFAO[[#This Row],[Livestock_MtCO2e]]/DataGHGFAO[[#This Row],[AFOLU_MtCO2e]],"")</f>
        <v>2.2736171980429991</v>
      </c>
      <c r="N27" t="s">
        <v>31</v>
      </c>
      <c r="O27">
        <v>2014</v>
      </c>
      <c r="P27" t="s">
        <v>642</v>
      </c>
      <c r="Q27">
        <v>9.8009000000000004</v>
      </c>
      <c r="S27" t="s">
        <v>119</v>
      </c>
      <c r="T27" t="s">
        <v>120</v>
      </c>
      <c r="U27">
        <v>0.36756631078607216</v>
      </c>
      <c r="V27">
        <v>1.6494503727562386</v>
      </c>
      <c r="W27">
        <v>0</v>
      </c>
      <c r="X27">
        <v>0</v>
      </c>
      <c r="Y27">
        <v>2.0170166835423107</v>
      </c>
      <c r="Z27">
        <v>2.0170166835423107</v>
      </c>
      <c r="AA27">
        <v>1.5277538032113007</v>
      </c>
      <c r="AB27">
        <v>1.0554647833170674</v>
      </c>
      <c r="AC27">
        <v>1.3551913019999999</v>
      </c>
      <c r="AD27">
        <v>2.0170166835423107</v>
      </c>
      <c r="AE27">
        <v>0.43375878373565324</v>
      </c>
      <c r="AF27">
        <v>2.5832185865283681</v>
      </c>
      <c r="AG27">
        <v>1.2807125531513632</v>
      </c>
      <c r="AI27" t="s">
        <v>119</v>
      </c>
      <c r="AJ27" t="s">
        <v>120</v>
      </c>
      <c r="AK27">
        <f>SUMIFS(DataLandRemPot[CO2 removal potential],DataLandRemPot[ISO3],DataShLandRemPot[[#This Row],[ISO3]])</f>
        <v>2.0170166835423107</v>
      </c>
      <c r="AL27">
        <f>SUMIFS(DataLandRemPot[CO2 removal potential],DataLandRemPot[ISO3],DataShLandRemPot[[#This Row],[ISO3]])+SUMIFS(DataLandRemPot[SCS cropland],DataLandRemPot[ISO3],DataShLandRemPot[[#This Row],[ISO3]])+SUMIFS(DataLandRemPot[SCS grassland],DataLandRemPot[ISO3],DataShLandRemPot[[#This Row],[ISO3]])+SUMIFS(DataLandRemPot[Agroforestry],DataLandRemPot[ISO3],DataShLandRemPot[[#This Row],[ISO3]])</f>
        <v>5.955426572070678</v>
      </c>
      <c r="AM27">
        <f>SUMIFS(DataGHGFAO[TotalGHG_MtCO2e_2019],DataGHGFAO[ISO3],DataShLandRemPot[[#This Row],[ISO3]])-SUMIFS(DataGHGFAO[LULUCF_MtCO2e],DataGHGFAO[ISO3],DataShLandRemPot[[#This Row],[ISO3]])</f>
        <v>108.0606894</v>
      </c>
      <c r="AN27">
        <f>SUMIFS(DataGHGI[MtCO2e],DataGHGI[ISO3],DataShLandRemPot[[#This Row],[ISO3]])-SUMIFS(DataGHGI[MtCO2e],DataGHGI[Sector],"Land-Use Change and Forestry",DataGHGI[ISO3],DataShLandRemPot[[#This Row],[ISO3]])</f>
        <v>117.44111672250946</v>
      </c>
      <c r="AO27" s="3">
        <f>IFERROR(DataShLandRemPot[[#This Row],[CO2Removal_noagri]]/DataShLandRemPot[[#This Row],[FAOGHG_noLULUCF]],"")</f>
        <v>1.8665591481432015E-2</v>
      </c>
      <c r="AP27" s="3">
        <f>IFERROR(DataShLandRemPot[[#This Row],[CO2Removal_withagri]]/DataShLandRemPot[[#This Row],[FAOGHG_noLULUCF]],"")</f>
        <v>5.51118691277818E-2</v>
      </c>
      <c r="AQ27" s="3">
        <f>IFERROR(DataShLandRemPot[[#This Row],[CO2Removal_noagri]]/DataShLandRemPot[[#This Row],[GHGI_noLULUCF]],"")</f>
        <v>1.7174706268402822E-2</v>
      </c>
      <c r="AR27" s="3">
        <f>IFERROR(DataShLandRemPot[[#This Row],[CO2Removal_withagri]]/DataShLandRemPot[[#This Row],[GHGI_noLULUCF]],"")</f>
        <v>5.0709893930438295E-2</v>
      </c>
      <c r="AS27" s="3"/>
      <c r="AU27" t="s">
        <v>303</v>
      </c>
      <c r="AV27" t="s">
        <v>304</v>
      </c>
      <c r="AW27">
        <v>153</v>
      </c>
      <c r="AX27">
        <v>4</v>
      </c>
      <c r="AY27">
        <v>110</v>
      </c>
      <c r="AZ27">
        <v>267</v>
      </c>
      <c r="BA27">
        <v>243</v>
      </c>
      <c r="BB27">
        <v>3246</v>
      </c>
    </row>
    <row r="28" spans="1:54">
      <c r="A28" s="2" t="s">
        <v>95</v>
      </c>
      <c r="B28" s="2" t="s">
        <v>96</v>
      </c>
      <c r="C28" s="2">
        <v>52.34</v>
      </c>
      <c r="D28" s="2">
        <v>44.418883399999999</v>
      </c>
      <c r="E28" s="4">
        <v>0.84866036301108128</v>
      </c>
      <c r="F28" s="2">
        <v>3.085321</v>
      </c>
      <c r="G28" s="2">
        <v>41.333562400000005</v>
      </c>
      <c r="H28" s="4">
        <f>IFERROR(DataGHGFAO[[#This Row],[LULUCF_MtCO2e]]/DataGHGFAO[[#This Row],[AFOLU_MtCO2e]],"")</f>
        <v>0.93054032961125732</v>
      </c>
      <c r="I28" s="2">
        <v>1.1212689999999998</v>
      </c>
      <c r="J28" s="4">
        <f>IFERROR(DataGHGFAO[[#This Row],[Crop_MtCO2e]]/DataGHGFAO[[#This Row],[AFOLU_MtCO2e]],"")</f>
        <v>2.5243070382989407E-2</v>
      </c>
      <c r="K28" s="2">
        <v>1.9640520000000001</v>
      </c>
      <c r="L28" s="4">
        <f>IFERROR(DataGHGFAO[[#This Row],[Livestock_MtCO2e]]/DataGHGFAO[[#This Row],[AFOLU_MtCO2e]],"")</f>
        <v>4.4216600005753413E-2</v>
      </c>
      <c r="N28" t="s">
        <v>281</v>
      </c>
      <c r="O28">
        <v>2012</v>
      </c>
      <c r="P28" t="s">
        <v>638</v>
      </c>
      <c r="Q28">
        <v>183.37757000000002</v>
      </c>
      <c r="S28" t="s">
        <v>99</v>
      </c>
      <c r="T28" t="s">
        <v>100</v>
      </c>
      <c r="U28">
        <v>3.5134640772876531</v>
      </c>
      <c r="V28">
        <v>0.16933436028851223</v>
      </c>
      <c r="W28">
        <v>0</v>
      </c>
      <c r="X28">
        <v>0.15305665783466663</v>
      </c>
      <c r="Y28">
        <v>3.8358550954108321</v>
      </c>
      <c r="Z28">
        <v>11.374746437719441</v>
      </c>
      <c r="AA28">
        <v>7.9362816430034427E-2</v>
      </c>
      <c r="AB28">
        <v>2.6134876656869199E-2</v>
      </c>
      <c r="AC28">
        <v>0.19283791980000001</v>
      </c>
      <c r="AD28">
        <v>11.374746437719441</v>
      </c>
      <c r="AE28">
        <v>2.5518342169160019E-2</v>
      </c>
      <c r="AF28">
        <v>0.10549769308690363</v>
      </c>
      <c r="AG28">
        <v>2.7503044422381783E-2</v>
      </c>
      <c r="AI28" t="s">
        <v>99</v>
      </c>
      <c r="AJ28" t="s">
        <v>100</v>
      </c>
      <c r="AK28">
        <f>SUMIFS(DataLandRemPot[CO2 removal potential],DataLandRemPot[ISO3],DataShLandRemPot[[#This Row],[ISO3]])</f>
        <v>3.8358550954108321</v>
      </c>
      <c r="AL28">
        <f>SUMIFS(DataLandRemPot[CO2 removal potential],DataLandRemPot[ISO3],DataShLandRemPot[[#This Row],[ISO3]])+SUMIFS(DataLandRemPot[SCS cropland],DataLandRemPot[ISO3],DataShLandRemPot[[#This Row],[ISO3]])+SUMIFS(DataLandRemPot[SCS grassland],DataLandRemPot[ISO3],DataShLandRemPot[[#This Row],[ISO3]])+SUMIFS(DataLandRemPot[Agroforestry],DataLandRemPot[ISO3],DataShLandRemPot[[#This Row],[ISO3]])</f>
        <v>4.1341907082977354</v>
      </c>
      <c r="AM28">
        <f>SUMIFS(DataGHGFAO[TotalGHG_MtCO2e_2019],DataGHGFAO[ISO3],DataShLandRemPot[[#This Row],[ISO3]])-SUMIFS(DataGHGFAO[LULUCF_MtCO2e],DataGHGFAO[ISO3],DataShLandRemPot[[#This Row],[ISO3]])</f>
        <v>1.4053410999999993</v>
      </c>
      <c r="AN28">
        <f>SUMIFS(DataGHGI[MtCO2e],DataGHGI[ISO3],DataShLandRemPot[[#This Row],[ISO3]])-SUMIFS(DataGHGI[MtCO2e],DataGHGI[Sector],"Land-Use Change and Forestry",DataGHGI[ISO3],DataShLandRemPot[[#This Row],[ISO3]])</f>
        <v>1.2028198000000003</v>
      </c>
      <c r="AO28" s="3">
        <f>IFERROR(DataShLandRemPot[[#This Row],[CO2Removal_noagri]]/DataShLandRemPot[[#This Row],[FAOGHG_noLULUCF]],"")</f>
        <v>2.7294833228821345</v>
      </c>
      <c r="AP28" s="3">
        <f>IFERROR(DataShLandRemPot[[#This Row],[CO2Removal_withagri]]/DataShLandRemPot[[#This Row],[FAOGHG_noLULUCF]],"")</f>
        <v>2.9417702992517172</v>
      </c>
      <c r="AQ28" s="3">
        <f>IFERROR(DataShLandRemPot[[#This Row],[CO2Removal_noagri]]/DataShLandRemPot[[#This Row],[GHGI_noLULUCF]],"")</f>
        <v>3.189052171747448</v>
      </c>
      <c r="AR28" s="3">
        <f>IFERROR(DataShLandRemPot[[#This Row],[CO2Removal_withagri]]/DataShLandRemPot[[#This Row],[GHGI_noLULUCF]],"")</f>
        <v>3.437082352899191</v>
      </c>
      <c r="AS28" s="3"/>
      <c r="AU28" t="s">
        <v>263</v>
      </c>
      <c r="AV28" t="s">
        <v>264</v>
      </c>
      <c r="AW28">
        <v>12</v>
      </c>
      <c r="AX28">
        <v>8</v>
      </c>
      <c r="AY28">
        <v>146</v>
      </c>
      <c r="AZ28">
        <v>166</v>
      </c>
      <c r="BA28">
        <v>226</v>
      </c>
      <c r="BB28">
        <v>2854</v>
      </c>
    </row>
    <row r="29" spans="1:54">
      <c r="A29" s="2" t="s">
        <v>303</v>
      </c>
      <c r="B29" s="2" t="s">
        <v>304</v>
      </c>
      <c r="C29" s="2">
        <v>1305.57</v>
      </c>
      <c r="D29" s="2">
        <v>920.0764795</v>
      </c>
      <c r="E29" s="4">
        <v>0.70473163407553796</v>
      </c>
      <c r="F29" s="2">
        <v>525.71273360000009</v>
      </c>
      <c r="G29" s="2">
        <v>394.36374589999997</v>
      </c>
      <c r="H29" s="4">
        <f>IFERROR(DataGHGFAO[[#This Row],[LULUCF_MtCO2e]]/DataGHGFAO[[#This Row],[AFOLU_MtCO2e]],"")</f>
        <v>0.42862061435839582</v>
      </c>
      <c r="I29" s="2">
        <v>57.505823500000133</v>
      </c>
      <c r="J29" s="4">
        <f>IFERROR(DataGHGFAO[[#This Row],[Crop_MtCO2e]]/DataGHGFAO[[#This Row],[AFOLU_MtCO2e]],"")</f>
        <v>6.2501134178813811E-2</v>
      </c>
      <c r="K29" s="2">
        <v>468.20691009999996</v>
      </c>
      <c r="L29" s="4">
        <f>IFERROR(DataGHGFAO[[#This Row],[Livestock_MtCO2e]]/DataGHGFAO[[#This Row],[AFOLU_MtCO2e]],"")</f>
        <v>0.50887825146279042</v>
      </c>
      <c r="N29" t="s">
        <v>281</v>
      </c>
      <c r="O29">
        <v>2012</v>
      </c>
      <c r="P29" t="s">
        <v>639</v>
      </c>
      <c r="Q29">
        <v>15.30961993</v>
      </c>
      <c r="S29" t="s">
        <v>223</v>
      </c>
      <c r="T29" t="s">
        <v>224</v>
      </c>
      <c r="U29">
        <v>15.444405185805843</v>
      </c>
      <c r="V29">
        <v>0.91073057806271596</v>
      </c>
      <c r="W29">
        <v>0.27250000000000002</v>
      </c>
      <c r="X29">
        <v>3.1379157333333329E-4</v>
      </c>
      <c r="Y29">
        <v>16.627949555441894</v>
      </c>
      <c r="Z29">
        <v>24.229245967311726</v>
      </c>
      <c r="AA29">
        <v>1.8166598227912243</v>
      </c>
      <c r="AB29">
        <v>2.5993857128584028</v>
      </c>
      <c r="AC29">
        <v>1.579274139</v>
      </c>
      <c r="AD29">
        <v>24.229245967311726</v>
      </c>
      <c r="AE29">
        <v>0.19519926544373103</v>
      </c>
      <c r="AF29">
        <v>4.4160455356496273</v>
      </c>
      <c r="AG29">
        <v>0.26557968082146188</v>
      </c>
      <c r="AI29" t="s">
        <v>223</v>
      </c>
      <c r="AJ29" t="s">
        <v>224</v>
      </c>
      <c r="AK29">
        <f>SUMIFS(DataLandRemPot[CO2 removal potential],DataLandRemPot[ISO3],DataShLandRemPot[[#This Row],[ISO3]])</f>
        <v>16.627949555441894</v>
      </c>
      <c r="AL29">
        <f>SUMIFS(DataLandRemPot[CO2 removal potential],DataLandRemPot[ISO3],DataShLandRemPot[[#This Row],[ISO3]])+SUMIFS(DataLandRemPot[SCS cropland],DataLandRemPot[ISO3],DataShLandRemPot[[#This Row],[ISO3]])+SUMIFS(DataLandRemPot[SCS grassland],DataLandRemPot[ISO3],DataShLandRemPot[[#This Row],[ISO3]])+SUMIFS(DataLandRemPot[Agroforestry],DataLandRemPot[ISO3],DataShLandRemPot[[#This Row],[ISO3]])</f>
        <v>22.62326923009152</v>
      </c>
      <c r="AM29">
        <f>SUMIFS(DataGHGFAO[TotalGHG_MtCO2e_2019],DataGHGFAO[ISO3],DataShLandRemPot[[#This Row],[ISO3]])-SUMIFS(DataGHGFAO[LULUCF_MtCO2e],DataGHGFAO[ISO3],DataShLandRemPot[[#This Row],[ISO3]])</f>
        <v>15.0124864</v>
      </c>
      <c r="AN29">
        <f>SUMIFS(DataGHGI[MtCO2e],DataGHGI[ISO3],DataShLandRemPot[[#This Row],[ISO3]])-SUMIFS(DataGHGI[MtCO2e],DataGHGI[Sector],"Land-Use Change and Forestry",DataGHGI[ISO3],DataShLandRemPot[[#This Row],[ISO3]])</f>
        <v>6.2510300000000001</v>
      </c>
      <c r="AO29" s="3">
        <f>IFERROR(DataShLandRemPot[[#This Row],[CO2Removal_noagri]]/DataShLandRemPot[[#This Row],[FAOGHG_noLULUCF]],"")</f>
        <v>1.1076079679540556</v>
      </c>
      <c r="AP29" s="3">
        <f>IFERROR(DataShLandRemPot[[#This Row],[CO2Removal_withagri]]/DataShLandRemPot[[#This Row],[FAOGHG_noLULUCF]],"")</f>
        <v>1.5069635120596359</v>
      </c>
      <c r="AQ29" s="3">
        <f>IFERROR(DataShLandRemPot[[#This Row],[CO2Removal_noagri]]/DataShLandRemPot[[#This Row],[GHGI_noLULUCF]],"")</f>
        <v>2.660033555340783</v>
      </c>
      <c r="AR29" s="3">
        <f>IFERROR(DataShLandRemPot[[#This Row],[CO2Removal_withagri]]/DataShLandRemPot[[#This Row],[GHGI_noLULUCF]],"")</f>
        <v>3.6191266447435892</v>
      </c>
      <c r="AS29" s="3"/>
      <c r="AU29" t="s">
        <v>311</v>
      </c>
      <c r="AV29" t="s">
        <v>312</v>
      </c>
      <c r="AW29">
        <v>28</v>
      </c>
      <c r="AX29">
        <v>12</v>
      </c>
      <c r="AY29">
        <v>17</v>
      </c>
      <c r="AZ29">
        <v>57</v>
      </c>
      <c r="BA29">
        <v>46</v>
      </c>
      <c r="BB29">
        <v>2733</v>
      </c>
    </row>
    <row r="30" spans="1:54">
      <c r="A30" s="2" t="s">
        <v>37</v>
      </c>
      <c r="B30" s="2" t="s">
        <v>38</v>
      </c>
      <c r="C30" s="2">
        <v>9.6300000000000008</v>
      </c>
      <c r="D30" s="2">
        <v>0.4505691</v>
      </c>
      <c r="E30" s="4">
        <v>4.6788068535825539E-2</v>
      </c>
      <c r="F30" s="2">
        <v>0.11215860000000001</v>
      </c>
      <c r="G30" s="2">
        <v>0.3384105</v>
      </c>
      <c r="H30" s="4">
        <f>IFERROR(DataGHGFAO[[#This Row],[LULUCF_MtCO2e]]/DataGHGFAO[[#This Row],[AFOLU_MtCO2e]],"")</f>
        <v>0.75107347574434202</v>
      </c>
      <c r="I30" s="2">
        <v>3.6036500000000013E-2</v>
      </c>
      <c r="J30" s="4">
        <f>IFERROR(DataGHGFAO[[#This Row],[Crop_MtCO2e]]/DataGHGFAO[[#This Row],[AFOLU_MtCO2e]],"")</f>
        <v>7.997996311775489E-2</v>
      </c>
      <c r="K30" s="2">
        <v>7.6122099999999998E-2</v>
      </c>
      <c r="L30" s="4">
        <f>IFERROR(DataGHGFAO[[#This Row],[Livestock_MtCO2e]]/DataGHGFAO[[#This Row],[AFOLU_MtCO2e]],"")</f>
        <v>0.16894656113790316</v>
      </c>
      <c r="N30" t="s">
        <v>281</v>
      </c>
      <c r="O30">
        <v>2012</v>
      </c>
      <c r="P30" t="s">
        <v>640</v>
      </c>
      <c r="Q30">
        <v>119.49866</v>
      </c>
      <c r="S30" t="s">
        <v>417</v>
      </c>
      <c r="T30" t="s">
        <v>418</v>
      </c>
      <c r="U30">
        <v>6.4789877687713624E-4</v>
      </c>
      <c r="V30">
        <v>0</v>
      </c>
      <c r="W30">
        <v>0</v>
      </c>
      <c r="X30">
        <v>0</v>
      </c>
      <c r="Y30">
        <v>6.4789877687713624E-4</v>
      </c>
      <c r="Z30">
        <v>1.1230871381142434E-3</v>
      </c>
      <c r="AA30">
        <v>0</v>
      </c>
      <c r="AB30">
        <v>0</v>
      </c>
      <c r="AC30">
        <v>4.6229257840000004E-4</v>
      </c>
      <c r="AD30">
        <v>1.1230871381142434E-3</v>
      </c>
      <c r="AE30">
        <v>0</v>
      </c>
      <c r="AF30">
        <v>0</v>
      </c>
      <c r="AG30">
        <v>0</v>
      </c>
      <c r="AI30" t="s">
        <v>417</v>
      </c>
      <c r="AJ30" t="s">
        <v>418</v>
      </c>
      <c r="AK30">
        <f>SUMIFS(DataLandRemPot[CO2 removal potential],DataLandRemPot[ISO3],DataShLandRemPot[[#This Row],[ISO3]])</f>
        <v>6.4789877687713624E-4</v>
      </c>
      <c r="AL30">
        <f>SUMIFS(DataLandRemPot[CO2 removal potential],DataLandRemPot[ISO3],DataShLandRemPot[[#This Row],[ISO3]])+SUMIFS(DataLandRemPot[SCS cropland],DataLandRemPot[ISO3],DataShLandRemPot[[#This Row],[ISO3]])+SUMIFS(DataLandRemPot[SCS grassland],DataLandRemPot[ISO3],DataShLandRemPot[[#This Row],[ISO3]])+SUMIFS(DataLandRemPot[Agroforestry],DataLandRemPot[ISO3],DataShLandRemPot[[#This Row],[ISO3]])</f>
        <v>1.1101913552771362E-3</v>
      </c>
      <c r="AM30">
        <f>SUMIFS(DataGHGFAO[TotalGHG_MtCO2e_2019],DataGHGFAO[ISO3],DataShLandRemPot[[#This Row],[ISO3]])-SUMIFS(DataGHGFAO[LULUCF_MtCO2e],DataGHGFAO[ISO3],DataShLandRemPot[[#This Row],[ISO3]])</f>
        <v>0</v>
      </c>
      <c r="AN30">
        <f>SUMIFS(DataGHGI[MtCO2e],DataGHGI[ISO3],DataShLandRemPot[[#This Row],[ISO3]])-SUMIFS(DataGHGI[MtCO2e],DataGHGI[Sector],"Land-Use Change and Forestry",DataGHGI[ISO3],DataShLandRemPot[[#This Row],[ISO3]])</f>
        <v>0</v>
      </c>
      <c r="AO30" s="3" t="str">
        <f>IFERROR(DataShLandRemPot[[#This Row],[CO2Removal_noagri]]/DataShLandRemPot[[#This Row],[FAOGHG_noLULUCF]],"")</f>
        <v/>
      </c>
      <c r="AP30" s="3" t="str">
        <f>IFERROR(DataShLandRemPot[[#This Row],[CO2Removal_withagri]]/DataShLandRemPot[[#This Row],[FAOGHG_noLULUCF]],"")</f>
        <v/>
      </c>
      <c r="AQ30" s="3" t="str">
        <f>IFERROR(DataShLandRemPot[[#This Row],[CO2Removal_noagri]]/DataShLandRemPot[[#This Row],[GHGI_noLULUCF]],"")</f>
        <v/>
      </c>
      <c r="AR30" s="3" t="str">
        <f>IFERROR(DataShLandRemPot[[#This Row],[CO2Removal_withagri]]/DataShLandRemPot[[#This Row],[GHGI_noLULUCF]],"")</f>
        <v/>
      </c>
      <c r="AS30" s="3"/>
      <c r="AU30" t="s">
        <v>287</v>
      </c>
      <c r="AV30" t="s">
        <v>288</v>
      </c>
      <c r="AW30">
        <v>5</v>
      </c>
      <c r="AX30">
        <v>1</v>
      </c>
      <c r="AY30">
        <v>5</v>
      </c>
      <c r="AZ30">
        <v>11</v>
      </c>
      <c r="BA30">
        <v>14</v>
      </c>
      <c r="BB30">
        <v>1754</v>
      </c>
    </row>
    <row r="31" spans="1:54">
      <c r="A31" s="2" t="s">
        <v>263</v>
      </c>
      <c r="B31" s="2" t="s">
        <v>264</v>
      </c>
      <c r="C31" s="2">
        <v>17.48</v>
      </c>
      <c r="D31" s="2">
        <v>-28.769035299999999</v>
      </c>
      <c r="E31" s="4">
        <v>-1.6458258180778031</v>
      </c>
      <c r="F31" s="2">
        <v>5.0349200999999999</v>
      </c>
      <c r="G31" s="2">
        <v>-33.8039554</v>
      </c>
      <c r="H31" s="4">
        <f>IFERROR(DataGHGFAO[[#This Row],[LULUCF_MtCO2e]]/DataGHGFAO[[#This Row],[AFOLU_MtCO2e]],"")</f>
        <v>1.1750117808086531</v>
      </c>
      <c r="I31" s="2">
        <v>2.7805566000000002</v>
      </c>
      <c r="J31" s="4">
        <f>IFERROR(DataGHGFAO[[#This Row],[Crop_MtCO2e]]/DataGHGFAO[[#This Row],[AFOLU_MtCO2e]],"")</f>
        <v>-9.6651019785845935E-2</v>
      </c>
      <c r="K31" s="2">
        <v>2.2543634999999997</v>
      </c>
      <c r="L31" s="4">
        <f>IFERROR(DataGHGFAO[[#This Row],[Livestock_MtCO2e]]/DataGHGFAO[[#This Row],[AFOLU_MtCO2e]],"")</f>
        <v>-7.8360761022807035E-2</v>
      </c>
      <c r="N31" t="s">
        <v>281</v>
      </c>
      <c r="O31">
        <v>2012</v>
      </c>
      <c r="P31" t="s">
        <v>641</v>
      </c>
      <c r="Q31">
        <v>90.515100000000004</v>
      </c>
      <c r="S31" t="s">
        <v>275</v>
      </c>
      <c r="T31" t="s">
        <v>276</v>
      </c>
      <c r="U31">
        <v>9.7762094019843122</v>
      </c>
      <c r="V31">
        <v>1.183123113184382</v>
      </c>
      <c r="W31">
        <v>0</v>
      </c>
      <c r="X31">
        <v>0</v>
      </c>
      <c r="Y31">
        <v>10.959332515168693</v>
      </c>
      <c r="Z31">
        <v>20.167998762220293</v>
      </c>
      <c r="AA31">
        <v>7.7403399185929922E-2</v>
      </c>
      <c r="AB31">
        <v>0.49018127874253264</v>
      </c>
      <c r="AC31">
        <v>0.2074353169</v>
      </c>
      <c r="AD31">
        <v>20.167998762220293</v>
      </c>
      <c r="AE31">
        <v>4.8369492687807464E-2</v>
      </c>
      <c r="AF31">
        <v>0.56758467792846257</v>
      </c>
      <c r="AG31">
        <v>5.1790077282797539E-2</v>
      </c>
      <c r="AI31" t="s">
        <v>275</v>
      </c>
      <c r="AJ31" t="s">
        <v>276</v>
      </c>
      <c r="AK31">
        <f>SUMIFS(DataLandRemPot[CO2 removal potential],DataLandRemPot[ISO3],DataShLandRemPot[[#This Row],[ISO3]])</f>
        <v>10.959332515168693</v>
      </c>
      <c r="AL31">
        <f>SUMIFS(DataLandRemPot[CO2 removal potential],DataLandRemPot[ISO3],DataShLandRemPot[[#This Row],[ISO3]])+SUMIFS(DataLandRemPot[SCS cropland],DataLandRemPot[ISO3],DataShLandRemPot[[#This Row],[ISO3]])+SUMIFS(DataLandRemPot[SCS grassland],DataLandRemPot[ISO3],DataShLandRemPot[[#This Row],[ISO3]])+SUMIFS(DataLandRemPot[Agroforestry],DataLandRemPot[ISO3],DataShLandRemPot[[#This Row],[ISO3]])</f>
        <v>11.734352509997155</v>
      </c>
      <c r="AM31">
        <f>SUMIFS(DataGHGFAO[TotalGHG_MtCO2e_2019],DataGHGFAO[ISO3],DataShLandRemPot[[#This Row],[ISO3]])-SUMIFS(DataGHGFAO[LULUCF_MtCO2e],DataGHGFAO[ISO3],DataShLandRemPot[[#This Row],[ISO3]])</f>
        <v>1.6665337</v>
      </c>
      <c r="AN31">
        <f>SUMIFS(DataGHGI[MtCO2e],DataGHGI[ISO3],DataShLandRemPot[[#This Row],[ISO3]])-SUMIFS(DataGHGI[MtCO2e],DataGHGI[Sector],"Land-Use Change and Forestry",DataGHGI[ISO3],DataShLandRemPot[[#This Row],[ISO3]])</f>
        <v>1.5558999999999994</v>
      </c>
      <c r="AO31" s="3">
        <f>IFERROR(DataShLandRemPot[[#This Row],[CO2Removal_noagri]]/DataShLandRemPot[[#This Row],[FAOGHG_noLULUCF]],"")</f>
        <v>6.5761241522860852</v>
      </c>
      <c r="AP31" s="3">
        <f>IFERROR(DataShLandRemPot[[#This Row],[CO2Removal_withagri]]/DataShLandRemPot[[#This Row],[FAOGHG_noLULUCF]],"")</f>
        <v>7.0411732508002416</v>
      </c>
      <c r="AQ31" s="3">
        <f>IFERROR(DataShLandRemPot[[#This Row],[CO2Removal_noagri]]/DataShLandRemPot[[#This Row],[GHGI_noLULUCF]],"")</f>
        <v>7.0437255062463509</v>
      </c>
      <c r="AR31" s="3">
        <f>IFERROR(DataShLandRemPot[[#This Row],[CO2Removal_withagri]]/DataShLandRemPot[[#This Row],[GHGI_noLULUCF]],"")</f>
        <v>7.5418423484781538</v>
      </c>
      <c r="AS31" s="3"/>
      <c r="AU31" t="s">
        <v>187</v>
      </c>
      <c r="AV31" t="s">
        <v>519</v>
      </c>
      <c r="AW31">
        <v>11</v>
      </c>
      <c r="AX31">
        <v>7</v>
      </c>
      <c r="AY31">
        <v>96</v>
      </c>
      <c r="AZ31">
        <v>114</v>
      </c>
      <c r="BA31">
        <v>160</v>
      </c>
      <c r="BB31">
        <v>2583</v>
      </c>
    </row>
    <row r="32" spans="1:54">
      <c r="A32" s="2" t="s">
        <v>311</v>
      </c>
      <c r="B32" s="2" t="s">
        <v>312</v>
      </c>
      <c r="C32" s="2">
        <v>56.31</v>
      </c>
      <c r="D32" s="2">
        <v>48.569497900000002</v>
      </c>
      <c r="E32" s="4">
        <v>0.86253770023086485</v>
      </c>
      <c r="F32" s="2">
        <v>24.468057899999998</v>
      </c>
      <c r="G32" s="2">
        <v>24.10144</v>
      </c>
      <c r="H32" s="4">
        <f>IFERROR(DataGHGFAO[[#This Row],[LULUCF_MtCO2e]]/DataGHGFAO[[#This Row],[AFOLU_MtCO2e]],"")</f>
        <v>0.49622584218643939</v>
      </c>
      <c r="I32" s="2">
        <v>2.8758867000000023</v>
      </c>
      <c r="J32" s="4">
        <f>IFERROR(DataGHGFAO[[#This Row],[Crop_MtCO2e]]/DataGHGFAO[[#This Row],[AFOLU_MtCO2e]],"")</f>
        <v>5.9211785675058463E-2</v>
      </c>
      <c r="K32" s="2">
        <v>21.592171199999996</v>
      </c>
      <c r="L32" s="4">
        <f>IFERROR(DataGHGFAO[[#This Row],[Livestock_MtCO2e]]/DataGHGFAO[[#This Row],[AFOLU_MtCO2e]],"")</f>
        <v>0.44456237213850208</v>
      </c>
      <c r="N32" t="s">
        <v>281</v>
      </c>
      <c r="O32">
        <v>2012</v>
      </c>
      <c r="P32" t="s">
        <v>642</v>
      </c>
      <c r="Q32">
        <v>20.7775</v>
      </c>
      <c r="S32" t="s">
        <v>225</v>
      </c>
      <c r="T32" t="s">
        <v>226</v>
      </c>
      <c r="U32">
        <v>137.36745412823475</v>
      </c>
      <c r="V32">
        <v>1.2880793579851531</v>
      </c>
      <c r="W32">
        <v>6.1899999999999997E-2</v>
      </c>
      <c r="X32">
        <v>0</v>
      </c>
      <c r="Y32">
        <v>138.7174334862199</v>
      </c>
      <c r="Z32">
        <v>406.96804004601455</v>
      </c>
      <c r="AA32">
        <v>2.0389185419772722</v>
      </c>
      <c r="AB32">
        <v>11.738919833363248</v>
      </c>
      <c r="AC32">
        <v>15.566482689999999</v>
      </c>
      <c r="AD32">
        <v>406.96804004601455</v>
      </c>
      <c r="AE32">
        <v>8.198080766265925E-2</v>
      </c>
      <c r="AF32">
        <v>13.77783837534052</v>
      </c>
      <c r="AG32">
        <v>9.9323048510043269E-2</v>
      </c>
      <c r="AI32" t="s">
        <v>225</v>
      </c>
      <c r="AJ32" t="s">
        <v>226</v>
      </c>
      <c r="AK32">
        <f>SUMIFS(DataLandRemPot[CO2 removal potential],DataLandRemPot[ISO3],DataShLandRemPot[[#This Row],[ISO3]])</f>
        <v>138.7174334862199</v>
      </c>
      <c r="AL32">
        <f>SUMIFS(DataLandRemPot[CO2 removal potential],DataLandRemPot[ISO3],DataShLandRemPot[[#This Row],[ISO3]])+SUMIFS(DataLandRemPot[SCS cropland],DataLandRemPot[ISO3],DataShLandRemPot[[#This Row],[ISO3]])+SUMIFS(DataLandRemPot[SCS grassland],DataLandRemPot[ISO3],DataShLandRemPot[[#This Row],[ISO3]])+SUMIFS(DataLandRemPot[Agroforestry],DataLandRemPot[ISO3],DataShLandRemPot[[#This Row],[ISO3]])</f>
        <v>168.0617545515604</v>
      </c>
      <c r="AM32">
        <f>SUMIFS(DataGHGFAO[TotalGHG_MtCO2e_2019],DataGHGFAO[ISO3],DataShLandRemPot[[#This Row],[ISO3]])-SUMIFS(DataGHGFAO[LULUCF_MtCO2e],DataGHGFAO[ISO3],DataShLandRemPot[[#This Row],[ISO3]])</f>
        <v>60.788503599999999</v>
      </c>
      <c r="AN32">
        <f>SUMIFS(DataGHGI[MtCO2e],DataGHGI[ISO3],DataShLandRemPot[[#This Row],[ISO3]])-SUMIFS(DataGHGI[MtCO2e],DataGHGI[Sector],"Land-Use Change and Forestry",DataGHGI[ISO3],DataShLandRemPot[[#This Row],[ISO3]])</f>
        <v>43.665102899999994</v>
      </c>
      <c r="AO32" s="3">
        <f>IFERROR(DataShLandRemPot[[#This Row],[CO2Removal_noagri]]/DataShLandRemPot[[#This Row],[FAOGHG_noLULUCF]],"")</f>
        <v>2.28196822213304</v>
      </c>
      <c r="AP32" s="3">
        <f>IFERROR(DataShLandRemPot[[#This Row],[CO2Removal_withagri]]/DataShLandRemPot[[#This Row],[FAOGHG_noLULUCF]],"")</f>
        <v>2.7646963586641142</v>
      </c>
      <c r="AQ32" s="3">
        <f>IFERROR(DataShLandRemPot[[#This Row],[CO2Removal_noagri]]/DataShLandRemPot[[#This Row],[GHGI_noLULUCF]],"")</f>
        <v>3.176848885571272</v>
      </c>
      <c r="AR32" s="3">
        <f>IFERROR(DataShLandRemPot[[#This Row],[CO2Removal_withagri]]/DataShLandRemPot[[#This Row],[GHGI_noLULUCF]],"")</f>
        <v>3.8488803046324764</v>
      </c>
      <c r="AS32" s="3"/>
      <c r="AU32" t="s">
        <v>277</v>
      </c>
      <c r="AV32" t="s">
        <v>278</v>
      </c>
      <c r="AW32">
        <v>17</v>
      </c>
      <c r="AX32">
        <v>0</v>
      </c>
      <c r="AY32">
        <v>66</v>
      </c>
      <c r="AZ32">
        <v>83</v>
      </c>
      <c r="BA32">
        <v>6</v>
      </c>
      <c r="BB32">
        <v>2700</v>
      </c>
    </row>
    <row r="33" spans="1:54">
      <c r="A33" s="2" t="s">
        <v>287</v>
      </c>
      <c r="B33" s="2" t="s">
        <v>288</v>
      </c>
      <c r="C33" s="2">
        <v>8.0399999999999991</v>
      </c>
      <c r="D33" s="2">
        <v>6.4113785999999999</v>
      </c>
      <c r="E33" s="4">
        <v>0.79743514925373138</v>
      </c>
      <c r="F33" s="2">
        <v>2.9347333</v>
      </c>
      <c r="G33" s="2">
        <v>3.4766452000000001</v>
      </c>
      <c r="H33" s="4">
        <f>IFERROR(DataGHGFAO[[#This Row],[LULUCF_MtCO2e]]/DataGHGFAO[[#This Row],[AFOLU_MtCO2e]],"")</f>
        <v>0.54226172199532874</v>
      </c>
      <c r="I33" s="2">
        <v>0.75974379999999986</v>
      </c>
      <c r="J33" s="4">
        <f>IFERROR(DataGHGFAO[[#This Row],[Crop_MtCO2e]]/DataGHGFAO[[#This Row],[AFOLU_MtCO2e]],"")</f>
        <v>0.11849928812502195</v>
      </c>
      <c r="K33" s="2">
        <v>2.1749895000000001</v>
      </c>
      <c r="L33" s="4">
        <f>IFERROR(DataGHGFAO[[#This Row],[Livestock_MtCO2e]]/DataGHGFAO[[#This Row],[AFOLU_MtCO2e]],"")</f>
        <v>0.33923897428237981</v>
      </c>
      <c r="N33" t="s">
        <v>209</v>
      </c>
      <c r="O33">
        <v>2010</v>
      </c>
      <c r="P33" t="s">
        <v>638</v>
      </c>
      <c r="Q33">
        <v>5.0083159999999998</v>
      </c>
      <c r="S33" t="s">
        <v>419</v>
      </c>
      <c r="T33" t="s">
        <v>513</v>
      </c>
      <c r="U33">
        <v>0</v>
      </c>
      <c r="V33">
        <v>0</v>
      </c>
      <c r="W33">
        <v>0</v>
      </c>
      <c r="X33">
        <v>6.4719729066666659E-4</v>
      </c>
      <c r="Y33">
        <v>6.4719729066666659E-4</v>
      </c>
      <c r="Z33">
        <v>6.0922785627312466E-3</v>
      </c>
      <c r="AA33">
        <v>0</v>
      </c>
      <c r="AB33">
        <v>0</v>
      </c>
      <c r="AC33">
        <v>0</v>
      </c>
      <c r="AD33">
        <v>6.0922785627312466E-3</v>
      </c>
      <c r="AE33">
        <v>0</v>
      </c>
      <c r="AF33">
        <v>0</v>
      </c>
      <c r="AG33">
        <v>0</v>
      </c>
      <c r="AI33" t="s">
        <v>419</v>
      </c>
      <c r="AJ33" t="s">
        <v>513</v>
      </c>
      <c r="AK33">
        <f>SUMIFS(DataLandRemPot[CO2 removal potential],DataLandRemPot[ISO3],DataShLandRemPot[[#This Row],[ISO3]])</f>
        <v>6.4719729066666659E-4</v>
      </c>
      <c r="AL33">
        <f>SUMIFS(DataLandRemPot[CO2 removal potential],DataLandRemPot[ISO3],DataShLandRemPot[[#This Row],[ISO3]])+SUMIFS(DataLandRemPot[SCS cropland],DataLandRemPot[ISO3],DataShLandRemPot[[#This Row],[ISO3]])+SUMIFS(DataLandRemPot[SCS grassland],DataLandRemPot[ISO3],DataShLandRemPot[[#This Row],[ISO3]])+SUMIFS(DataLandRemPot[Agroforestry],DataLandRemPot[ISO3],DataShLandRemPot[[#This Row],[ISO3]])</f>
        <v>6.4719729066666659E-4</v>
      </c>
      <c r="AM33">
        <f>SUMIFS(DataGHGFAO[TotalGHG_MtCO2e_2019],DataGHGFAO[ISO3],DataShLandRemPot[[#This Row],[ISO3]])-SUMIFS(DataGHGFAO[LULUCF_MtCO2e],DataGHGFAO[ISO3],DataShLandRemPot[[#This Row],[ISO3]])</f>
        <v>0</v>
      </c>
      <c r="AN33">
        <f>SUMIFS(DataGHGI[MtCO2e],DataGHGI[ISO3],DataShLandRemPot[[#This Row],[ISO3]])-SUMIFS(DataGHGI[MtCO2e],DataGHGI[Sector],"Land-Use Change and Forestry",DataGHGI[ISO3],DataShLandRemPot[[#This Row],[ISO3]])</f>
        <v>0</v>
      </c>
      <c r="AO33" s="3" t="str">
        <f>IFERROR(DataShLandRemPot[[#This Row],[CO2Removal_noagri]]/DataShLandRemPot[[#This Row],[FAOGHG_noLULUCF]],"")</f>
        <v/>
      </c>
      <c r="AP33" s="3" t="str">
        <f>IFERROR(DataShLandRemPot[[#This Row],[CO2Removal_withagri]]/DataShLandRemPot[[#This Row],[FAOGHG_noLULUCF]],"")</f>
        <v/>
      </c>
      <c r="AQ33" s="3" t="str">
        <f>IFERROR(DataShLandRemPot[[#This Row],[CO2Removal_noagri]]/DataShLandRemPot[[#This Row],[GHGI_noLULUCF]],"")</f>
        <v/>
      </c>
      <c r="AR33" s="3" t="str">
        <f>IFERROR(DataShLandRemPot[[#This Row],[CO2Removal_withagri]]/DataShLandRemPot[[#This Row],[GHGI_noLULUCF]],"")</f>
        <v/>
      </c>
      <c r="AS33" s="3"/>
      <c r="AU33" t="s">
        <v>137</v>
      </c>
      <c r="AV33" t="s">
        <v>138</v>
      </c>
      <c r="AW33">
        <v>16</v>
      </c>
      <c r="AX33">
        <v>6</v>
      </c>
      <c r="AY33">
        <v>11</v>
      </c>
      <c r="AZ33">
        <v>33</v>
      </c>
      <c r="BA33">
        <v>22</v>
      </c>
      <c r="BB33">
        <v>2770</v>
      </c>
    </row>
    <row r="34" spans="1:54">
      <c r="A34" s="2" t="s">
        <v>277</v>
      </c>
      <c r="B34" s="2" t="s">
        <v>278</v>
      </c>
      <c r="C34" s="2">
        <v>71.77</v>
      </c>
      <c r="D34" s="2">
        <v>54.656272999999999</v>
      </c>
      <c r="E34" s="4">
        <v>0.76154762435558032</v>
      </c>
      <c r="F34" s="2">
        <v>22.948315699999998</v>
      </c>
      <c r="G34" s="2">
        <v>31.707957299999997</v>
      </c>
      <c r="H34" s="4">
        <f>IFERROR(DataGHGFAO[[#This Row],[LULUCF_MtCO2e]]/DataGHGFAO[[#This Row],[AFOLU_MtCO2e]],"")</f>
        <v>0.58013390887446714</v>
      </c>
      <c r="I34" s="2">
        <v>15.704999299999997</v>
      </c>
      <c r="J34" s="4">
        <f>IFERROR(DataGHGFAO[[#This Row],[Crop_MtCO2e]]/DataGHGFAO[[#This Row],[AFOLU_MtCO2e]],"")</f>
        <v>0.28734120418346121</v>
      </c>
      <c r="K34" s="2">
        <v>7.2433164000000003</v>
      </c>
      <c r="L34" s="4">
        <f>IFERROR(DataGHGFAO[[#This Row],[Livestock_MtCO2e]]/DataGHGFAO[[#This Row],[AFOLU_MtCO2e]],"")</f>
        <v>0.1325248869420716</v>
      </c>
      <c r="N34" t="s">
        <v>209</v>
      </c>
      <c r="O34">
        <v>2010</v>
      </c>
      <c r="P34" t="s">
        <v>639</v>
      </c>
      <c r="Q34">
        <v>0.225964</v>
      </c>
      <c r="S34" t="s">
        <v>145</v>
      </c>
      <c r="T34" t="s">
        <v>146</v>
      </c>
      <c r="U34">
        <v>0.64950171448543603</v>
      </c>
      <c r="V34">
        <v>6.5431078517372532</v>
      </c>
      <c r="W34">
        <v>0</v>
      </c>
      <c r="X34">
        <v>0</v>
      </c>
      <c r="Y34">
        <v>7.1926095662226892</v>
      </c>
      <c r="Z34">
        <v>7.1926095662226892</v>
      </c>
      <c r="AA34">
        <v>1.1712561795980063</v>
      </c>
      <c r="AB34">
        <v>2.091414953377432</v>
      </c>
      <c r="AC34">
        <v>2.9853677039999997</v>
      </c>
      <c r="AD34">
        <v>7.1926095662226892</v>
      </c>
      <c r="AE34">
        <v>0.24274655768832579</v>
      </c>
      <c r="AF34">
        <v>3.2626711329754383</v>
      </c>
      <c r="AG34">
        <v>0.45361438055769249</v>
      </c>
      <c r="AI34" t="s">
        <v>145</v>
      </c>
      <c r="AJ34" t="s">
        <v>146</v>
      </c>
      <c r="AK34">
        <f>SUMIFS(DataLandRemPot[CO2 removal potential],DataLandRemPot[ISO3],DataShLandRemPot[[#This Row],[ISO3]])</f>
        <v>7.1926095662226892</v>
      </c>
      <c r="AL34">
        <f>SUMIFS(DataLandRemPot[CO2 removal potential],DataLandRemPot[ISO3],DataShLandRemPot[[#This Row],[ISO3]])+SUMIFS(DataLandRemPot[SCS cropland],DataLandRemPot[ISO3],DataShLandRemPot[[#This Row],[ISO3]])+SUMIFS(DataLandRemPot[SCS grassland],DataLandRemPot[ISO3],DataShLandRemPot[[#This Row],[ISO3]])+SUMIFS(DataLandRemPot[Agroforestry],DataLandRemPot[ISO3],DataShLandRemPot[[#This Row],[ISO3]])</f>
        <v>13.440648403198129</v>
      </c>
      <c r="AM34">
        <f>SUMIFS(DataGHGFAO[TotalGHG_MtCO2e_2019],DataGHGFAO[ISO3],DataShLandRemPot[[#This Row],[ISO3]])-SUMIFS(DataGHGFAO[LULUCF_MtCO2e],DataGHGFAO[ISO3],DataShLandRemPot[[#This Row],[ISO3]])</f>
        <v>26.231724100000001</v>
      </c>
      <c r="AN34">
        <f>SUMIFS(DataGHGI[MtCO2e],DataGHGI[ISO3],DataShLandRemPot[[#This Row],[ISO3]])-SUMIFS(DataGHGI[MtCO2e],DataGHGI[Sector],"Land-Use Change and Forestry",DataGHGI[ISO3],DataShLandRemPot[[#This Row],[ISO3]])</f>
        <v>25.74</v>
      </c>
      <c r="AO34" s="3">
        <f>IFERROR(DataShLandRemPot[[#This Row],[CO2Removal_noagri]]/DataShLandRemPot[[#This Row],[FAOGHG_noLULUCF]],"")</f>
        <v>0.27419507535239324</v>
      </c>
      <c r="AP34" s="3">
        <f>IFERROR(DataShLandRemPot[[#This Row],[CO2Removal_withagri]]/DataShLandRemPot[[#This Row],[FAOGHG_noLULUCF]],"")</f>
        <v>0.51238143371590772</v>
      </c>
      <c r="AQ34" s="3">
        <f>IFERROR(DataShLandRemPot[[#This Row],[CO2Removal_noagri]]/DataShLandRemPot[[#This Row],[GHGI_noLULUCF]],"")</f>
        <v>0.2794331610809126</v>
      </c>
      <c r="AR34" s="3">
        <f>IFERROR(DataShLandRemPot[[#This Row],[CO2Removal_withagri]]/DataShLandRemPot[[#This Row],[GHGI_noLULUCF]],"")</f>
        <v>0.52216971263395995</v>
      </c>
      <c r="AS34" s="3"/>
      <c r="AU34" t="s">
        <v>113</v>
      </c>
      <c r="AV34" t="s">
        <v>114</v>
      </c>
      <c r="AW34">
        <v>86</v>
      </c>
      <c r="AX34">
        <v>7</v>
      </c>
      <c r="AY34">
        <v>117</v>
      </c>
      <c r="AZ34">
        <v>210</v>
      </c>
      <c r="BA34">
        <v>261</v>
      </c>
      <c r="BB34">
        <v>3539</v>
      </c>
    </row>
    <row r="35" spans="1:54">
      <c r="A35" s="2" t="s">
        <v>137</v>
      </c>
      <c r="B35" s="2" t="s">
        <v>138</v>
      </c>
      <c r="C35" s="2">
        <v>124.79</v>
      </c>
      <c r="D35" s="2">
        <v>47.445558499999997</v>
      </c>
      <c r="E35" s="4">
        <v>0.38020320939177815</v>
      </c>
      <c r="F35" s="2">
        <v>12.782662800000001</v>
      </c>
      <c r="G35" s="2">
        <v>34.6628957</v>
      </c>
      <c r="H35" s="4">
        <f>IFERROR(DataGHGFAO[[#This Row],[LULUCF_MtCO2e]]/DataGHGFAO[[#This Row],[AFOLU_MtCO2e]],"")</f>
        <v>0.73058252017414871</v>
      </c>
      <c r="I35" s="2">
        <v>2.3436345000000003</v>
      </c>
      <c r="J35" s="4">
        <f>IFERROR(DataGHGFAO[[#This Row],[Crop_MtCO2e]]/DataGHGFAO[[#This Row],[AFOLU_MtCO2e]],"")</f>
        <v>4.9396288590427287E-2</v>
      </c>
      <c r="K35" s="2">
        <v>10.4390283</v>
      </c>
      <c r="L35" s="4">
        <f>IFERROR(DataGHGFAO[[#This Row],[Livestock_MtCO2e]]/DataGHGFAO[[#This Row],[AFOLU_MtCO2e]],"")</f>
        <v>0.2200211912354241</v>
      </c>
      <c r="N35" t="s">
        <v>209</v>
      </c>
      <c r="O35">
        <v>2010</v>
      </c>
      <c r="P35" t="s">
        <v>640</v>
      </c>
      <c r="Q35">
        <v>1.3221379999999998</v>
      </c>
      <c r="S35" t="s">
        <v>95</v>
      </c>
      <c r="T35" t="s">
        <v>96</v>
      </c>
      <c r="U35">
        <v>11.05153769606979</v>
      </c>
      <c r="V35">
        <v>0.20499999999999999</v>
      </c>
      <c r="W35">
        <v>0.54500000000000004</v>
      </c>
      <c r="X35">
        <v>0</v>
      </c>
      <c r="Y35">
        <v>11.80153769606979</v>
      </c>
      <c r="Z35">
        <v>23.23404218471789</v>
      </c>
      <c r="AA35">
        <v>0.66161878200559576</v>
      </c>
      <c r="AB35">
        <v>21.676990169505</v>
      </c>
      <c r="AC35">
        <v>15.101440689999999</v>
      </c>
      <c r="AD35">
        <v>23.23404218471789</v>
      </c>
      <c r="AE35">
        <v>0.45365330728203662</v>
      </c>
      <c r="AF35">
        <v>22.338608951510597</v>
      </c>
      <c r="AG35">
        <v>1.8928557893731015</v>
      </c>
      <c r="AI35" t="s">
        <v>95</v>
      </c>
      <c r="AJ35" t="s">
        <v>96</v>
      </c>
      <c r="AK35">
        <f>SUMIFS(DataLandRemPot[CO2 removal potential],DataLandRemPot[ISO3],DataShLandRemPot[[#This Row],[ISO3]])</f>
        <v>11.80153769606979</v>
      </c>
      <c r="AL35">
        <f>SUMIFS(DataLandRemPot[CO2 removal potential],DataLandRemPot[ISO3],DataShLandRemPot[[#This Row],[ISO3]])+SUMIFS(DataLandRemPot[SCS cropland],DataLandRemPot[ISO3],DataShLandRemPot[[#This Row],[ISO3]])+SUMIFS(DataLandRemPot[SCS grassland],DataLandRemPot[ISO3],DataShLandRemPot[[#This Row],[ISO3]])+SUMIFS(DataLandRemPot[Agroforestry],DataLandRemPot[ISO3],DataShLandRemPot[[#This Row],[ISO3]])</f>
        <v>49.241587337580384</v>
      </c>
      <c r="AM35">
        <f>SUMIFS(DataGHGFAO[TotalGHG_MtCO2e_2019],DataGHGFAO[ISO3],DataShLandRemPot[[#This Row],[ISO3]])-SUMIFS(DataGHGFAO[LULUCF_MtCO2e],DataGHGFAO[ISO3],DataShLandRemPot[[#This Row],[ISO3]])</f>
        <v>11.006437599999998</v>
      </c>
      <c r="AN35">
        <f>SUMIFS(DataGHGI[MtCO2e],DataGHGI[ISO3],DataShLandRemPot[[#This Row],[ISO3]])-SUMIFS(DataGHGI[MtCO2e],DataGHGI[Sector],"Land-Use Change and Forestry",DataGHGI[ISO3],DataShLandRemPot[[#This Row],[ISO3]])</f>
        <v>23.977584033080998</v>
      </c>
      <c r="AO35" s="3">
        <f>IFERROR(DataShLandRemPot[[#This Row],[CO2Removal_noagri]]/DataShLandRemPot[[#This Row],[FAOGHG_noLULUCF]],"")</f>
        <v>1.072239549704056</v>
      </c>
      <c r="AP35" s="3">
        <f>IFERROR(DataShLandRemPot[[#This Row],[CO2Removal_withagri]]/DataShLandRemPot[[#This Row],[FAOGHG_noLULUCF]],"")</f>
        <v>4.473889656865941</v>
      </c>
      <c r="AQ35" s="3">
        <f>IFERROR(DataShLandRemPot[[#This Row],[CO2Removal_noagri]]/DataShLandRemPot[[#This Row],[GHGI_noLULUCF]],"")</f>
        <v>0.49219044253114236</v>
      </c>
      <c r="AR35" s="3">
        <f>IFERROR(DataShLandRemPot[[#This Row],[CO2Removal_withagri]]/DataShLandRemPot[[#This Row],[GHGI_noLULUCF]],"")</f>
        <v>2.0536509128544211</v>
      </c>
      <c r="AS35" s="3"/>
      <c r="AU35" t="s">
        <v>285</v>
      </c>
      <c r="AV35" t="s">
        <v>286</v>
      </c>
      <c r="AW35">
        <v>107</v>
      </c>
      <c r="AX35">
        <v>21</v>
      </c>
      <c r="AY35">
        <v>37</v>
      </c>
      <c r="AZ35">
        <v>165</v>
      </c>
      <c r="BA35">
        <v>28</v>
      </c>
      <c r="BB35">
        <v>1870</v>
      </c>
    </row>
    <row r="36" spans="1:54">
      <c r="A36" s="2" t="s">
        <v>113</v>
      </c>
      <c r="B36" s="2" t="s">
        <v>114</v>
      </c>
      <c r="C36" s="2">
        <v>774.29</v>
      </c>
      <c r="D36" s="2">
        <v>94.082753800000006</v>
      </c>
      <c r="E36" s="4">
        <v>0.12150841906779115</v>
      </c>
      <c r="F36" s="2">
        <v>56.723531799999996</v>
      </c>
      <c r="G36" s="2">
        <v>37.359222000000003</v>
      </c>
      <c r="H36" s="4">
        <f>IFERROR(DataGHGFAO[[#This Row],[LULUCF_MtCO2e]]/DataGHGFAO[[#This Row],[AFOLU_MtCO2e]],"")</f>
        <v>0.39708895085509283</v>
      </c>
      <c r="I36" s="2">
        <v>23.372720299999997</v>
      </c>
      <c r="J36" s="4">
        <f>IFERROR(DataGHGFAO[[#This Row],[Crop_MtCO2e]]/DataGHGFAO[[#This Row],[AFOLU_MtCO2e]],"")</f>
        <v>0.24842725532551319</v>
      </c>
      <c r="K36" s="2">
        <v>33.350811499999999</v>
      </c>
      <c r="L36" s="4">
        <f>IFERROR(DataGHGFAO[[#This Row],[Livestock_MtCO2e]]/DataGHGFAO[[#This Row],[AFOLU_MtCO2e]],"")</f>
        <v>0.35448379381939388</v>
      </c>
      <c r="N36" t="s">
        <v>209</v>
      </c>
      <c r="O36">
        <v>2010</v>
      </c>
      <c r="P36" t="s">
        <v>641</v>
      </c>
      <c r="Q36">
        <v>-0.538574</v>
      </c>
      <c r="S36" t="s">
        <v>514</v>
      </c>
      <c r="T36" t="s">
        <v>515</v>
      </c>
      <c r="U36">
        <v>0</v>
      </c>
      <c r="V36">
        <v>0</v>
      </c>
      <c r="W36">
        <v>0</v>
      </c>
      <c r="X36">
        <v>0</v>
      </c>
      <c r="Y36">
        <v>0</v>
      </c>
      <c r="Z36">
        <v>0</v>
      </c>
      <c r="AA36">
        <v>0</v>
      </c>
      <c r="AB36">
        <v>0</v>
      </c>
      <c r="AC36">
        <v>0</v>
      </c>
      <c r="AD36">
        <v>0</v>
      </c>
      <c r="AE36">
        <v>0</v>
      </c>
      <c r="AF36">
        <v>0</v>
      </c>
      <c r="AG36">
        <v>0</v>
      </c>
      <c r="AI36" t="s">
        <v>514</v>
      </c>
      <c r="AJ36" t="s">
        <v>515</v>
      </c>
      <c r="AK36">
        <f>SUMIFS(DataLandRemPot[CO2 removal potential],DataLandRemPot[ISO3],DataShLandRemPot[[#This Row],[ISO3]])</f>
        <v>0</v>
      </c>
      <c r="AL36">
        <f>SUMIFS(DataLandRemPot[CO2 removal potential],DataLandRemPot[ISO3],DataShLandRemPot[[#This Row],[ISO3]])+SUMIFS(DataLandRemPot[SCS cropland],DataLandRemPot[ISO3],DataShLandRemPot[[#This Row],[ISO3]])+SUMIFS(DataLandRemPot[SCS grassland],DataLandRemPot[ISO3],DataShLandRemPot[[#This Row],[ISO3]])+SUMIFS(DataLandRemPot[Agroforestry],DataLandRemPot[ISO3],DataShLandRemPot[[#This Row],[ISO3]])</f>
        <v>0</v>
      </c>
      <c r="AM36">
        <f>SUMIFS(DataGHGFAO[TotalGHG_MtCO2e_2019],DataGHGFAO[ISO3],DataShLandRemPot[[#This Row],[ISO3]])-SUMIFS(DataGHGFAO[LULUCF_MtCO2e],DataGHGFAO[ISO3],DataShLandRemPot[[#This Row],[ISO3]])</f>
        <v>0</v>
      </c>
      <c r="AN36">
        <f>SUMIFS(DataGHGI[MtCO2e],DataGHGI[ISO3],DataShLandRemPot[[#This Row],[ISO3]])-SUMIFS(DataGHGI[MtCO2e],DataGHGI[Sector],"Land-Use Change and Forestry",DataGHGI[ISO3],DataShLandRemPot[[#This Row],[ISO3]])</f>
        <v>0</v>
      </c>
      <c r="AO36" s="3" t="str">
        <f>IFERROR(DataShLandRemPot[[#This Row],[CO2Removal_noagri]]/DataShLandRemPot[[#This Row],[FAOGHG_noLULUCF]],"")</f>
        <v/>
      </c>
      <c r="AP36" s="3" t="str">
        <f>IFERROR(DataShLandRemPot[[#This Row],[CO2Removal_withagri]]/DataShLandRemPot[[#This Row],[FAOGHG_noLULUCF]],"")</f>
        <v/>
      </c>
      <c r="AQ36" s="3" t="str">
        <f>IFERROR(DataShLandRemPot[[#This Row],[CO2Removal_noagri]]/DataShLandRemPot[[#This Row],[GHGI_noLULUCF]],"")</f>
        <v/>
      </c>
      <c r="AR36" s="3" t="str">
        <f>IFERROR(DataShLandRemPot[[#This Row],[CO2Removal_withagri]]/DataShLandRemPot[[#This Row],[GHGI_noLULUCF]],"")</f>
        <v/>
      </c>
      <c r="AS36" s="3"/>
      <c r="AU36" t="s">
        <v>353</v>
      </c>
      <c r="AV36" t="s">
        <v>354</v>
      </c>
      <c r="AW36">
        <v>119</v>
      </c>
      <c r="AX36">
        <v>87</v>
      </c>
      <c r="AY36">
        <v>1</v>
      </c>
      <c r="AZ36">
        <v>207</v>
      </c>
      <c r="BA36">
        <v>43</v>
      </c>
      <c r="BB36">
        <v>2272</v>
      </c>
    </row>
    <row r="37" spans="1:54">
      <c r="A37" s="2" t="s">
        <v>187</v>
      </c>
      <c r="B37" s="2" t="s">
        <v>188</v>
      </c>
      <c r="C37" s="2">
        <v>0.74</v>
      </c>
      <c r="D37" s="2">
        <v>4.2783000000000002E-2</v>
      </c>
      <c r="E37" s="4">
        <v>5.7814864864864868E-2</v>
      </c>
      <c r="F37" s="2">
        <v>0.10570300000000001</v>
      </c>
      <c r="G37" s="2">
        <v>-6.2920000000000004E-2</v>
      </c>
      <c r="H37" s="4">
        <f>IFERROR(DataGHGFAO[[#This Row],[LULUCF_MtCO2e]]/DataGHGFAO[[#This Row],[AFOLU_MtCO2e]],"")</f>
        <v>-1.4706776055910058</v>
      </c>
      <c r="I37" s="2">
        <v>3.3038999999999985E-3</v>
      </c>
      <c r="J37" s="4">
        <f>IFERROR(DataGHGFAO[[#This Row],[Crop_MtCO2e]]/DataGHGFAO[[#This Row],[AFOLU_MtCO2e]],"")</f>
        <v>7.7224598555500984E-2</v>
      </c>
      <c r="K37" s="2">
        <v>0.10239910000000001</v>
      </c>
      <c r="L37" s="4">
        <f>IFERROR(DataGHGFAO[[#This Row],[Livestock_MtCO2e]]/DataGHGFAO[[#This Row],[AFOLU_MtCO2e]],"")</f>
        <v>2.3934530070355047</v>
      </c>
      <c r="N37" t="s">
        <v>209</v>
      </c>
      <c r="O37">
        <v>2010</v>
      </c>
      <c r="P37" t="s">
        <v>642</v>
      </c>
      <c r="Q37">
        <v>0.6457480000000001</v>
      </c>
      <c r="S37" t="s">
        <v>303</v>
      </c>
      <c r="T37" t="s">
        <v>304</v>
      </c>
      <c r="U37">
        <v>1743.389990001916</v>
      </c>
      <c r="V37">
        <v>142.86853044973088</v>
      </c>
      <c r="W37">
        <v>14.040699999999999</v>
      </c>
      <c r="X37">
        <v>1.1517708524373327</v>
      </c>
      <c r="Y37">
        <v>1901.450991304084</v>
      </c>
      <c r="Z37">
        <v>3348.6776426043343</v>
      </c>
      <c r="AA37">
        <v>66.911985935808929</v>
      </c>
      <c r="AB37">
        <v>107.37401031844873</v>
      </c>
      <c r="AC37">
        <v>278.89456080000002</v>
      </c>
      <c r="AD37">
        <v>3348.6776426043343</v>
      </c>
      <c r="AE37">
        <v>7.4018373012869274E-2</v>
      </c>
      <c r="AF37">
        <v>174.28599625425767</v>
      </c>
      <c r="AG37">
        <v>9.1659473239815673E-2</v>
      </c>
      <c r="AI37" t="s">
        <v>303</v>
      </c>
      <c r="AJ37" t="s">
        <v>304</v>
      </c>
      <c r="AK37">
        <f>SUMIFS(DataLandRemPot[CO2 removal potential],DataLandRemPot[ISO3],DataShLandRemPot[[#This Row],[ISO3]])</f>
        <v>1901.450991304084</v>
      </c>
      <c r="AL37">
        <f>SUMIFS(DataLandRemPot[CO2 removal potential],DataLandRemPot[ISO3],DataShLandRemPot[[#This Row],[ISO3]])+SUMIFS(DataLandRemPot[SCS cropland],DataLandRemPot[ISO3],DataShLandRemPot[[#This Row],[ISO3]])+SUMIFS(DataLandRemPot[SCS grassland],DataLandRemPot[ISO3],DataShLandRemPot[[#This Row],[ISO3]])+SUMIFS(DataLandRemPot[Agroforestry],DataLandRemPot[ISO3],DataShLandRemPot[[#This Row],[ISO3]])</f>
        <v>2354.6315483583417</v>
      </c>
      <c r="AM37">
        <f>SUMIFS(DataGHGFAO[TotalGHG_MtCO2e_2019],DataGHGFAO[ISO3],DataShLandRemPot[[#This Row],[ISO3]])-SUMIFS(DataGHGFAO[LULUCF_MtCO2e],DataGHGFAO[ISO3],DataShLandRemPot[[#This Row],[ISO3]])</f>
        <v>911.20625410000002</v>
      </c>
      <c r="AN37">
        <f>SUMIFS(DataGHGI[MtCO2e],DataGHGI[ISO3],DataShLandRemPot[[#This Row],[ISO3]])-SUMIFS(DataGHGI[MtCO2e],DataGHGI[Sector],"Land-Use Change and Forestry",DataGHGI[ISO3],DataShLandRemPot[[#This Row],[ISO3]])</f>
        <v>1026.6604949999999</v>
      </c>
      <c r="AO37" s="3">
        <f>IFERROR(DataShLandRemPot[[#This Row],[CO2Removal_noagri]]/DataShLandRemPot[[#This Row],[FAOGHG_noLULUCF]],"")</f>
        <v>2.0867404967299641</v>
      </c>
      <c r="AP37" s="3">
        <f>IFERROR(DataShLandRemPot[[#This Row],[CO2Removal_withagri]]/DataShLandRemPot[[#This Row],[FAOGHG_noLULUCF]],"")</f>
        <v>2.584081856071121</v>
      </c>
      <c r="AQ37" s="3">
        <f>IFERROR(DataShLandRemPot[[#This Row],[CO2Removal_noagri]]/DataShLandRemPot[[#This Row],[GHGI_noLULUCF]],"")</f>
        <v>1.8520737873566318</v>
      </c>
      <c r="AR37" s="3">
        <f>IFERROR(DataShLandRemPot[[#This Row],[CO2Removal_withagri]]/DataShLandRemPot[[#This Row],[GHGI_noLULUCF]],"")</f>
        <v>2.2934860743408092</v>
      </c>
      <c r="AS37" s="3"/>
      <c r="AU37" t="s">
        <v>213</v>
      </c>
      <c r="AV37" t="s">
        <v>214</v>
      </c>
      <c r="AW37">
        <v>122</v>
      </c>
      <c r="AX37">
        <v>2</v>
      </c>
      <c r="AY37">
        <v>166</v>
      </c>
      <c r="AZ37">
        <v>290</v>
      </c>
      <c r="BA37">
        <v>201</v>
      </c>
      <c r="BB37">
        <v>3078</v>
      </c>
    </row>
    <row r="38" spans="1:54">
      <c r="A38" s="2" t="s">
        <v>285</v>
      </c>
      <c r="B38" s="2" t="s">
        <v>286</v>
      </c>
      <c r="C38" s="2">
        <v>46.58</v>
      </c>
      <c r="D38" s="2">
        <v>43.494952599999998</v>
      </c>
      <c r="E38" s="4">
        <v>0.93376884070416488</v>
      </c>
      <c r="F38" s="2">
        <v>16.640939400000001</v>
      </c>
      <c r="G38" s="2">
        <v>26.854013200000001</v>
      </c>
      <c r="H38" s="4">
        <f>IFERROR(DataGHGFAO[[#This Row],[LULUCF_MtCO2e]]/DataGHGFAO[[#This Row],[AFOLU_MtCO2e]],"")</f>
        <v>0.61740527566410086</v>
      </c>
      <c r="I38" s="2">
        <v>8.1934064000000006</v>
      </c>
      <c r="J38" s="4">
        <f>IFERROR(DataGHGFAO[[#This Row],[Crop_MtCO2e]]/DataGHGFAO[[#This Row],[AFOLU_MtCO2e]],"")</f>
        <v>0.18837602779684373</v>
      </c>
      <c r="K38" s="2">
        <v>8.447533</v>
      </c>
      <c r="L38" s="4">
        <f>IFERROR(DataGHGFAO[[#This Row],[Livestock_MtCO2e]]/DataGHGFAO[[#This Row],[AFOLU_MtCO2e]],"")</f>
        <v>0.19421869653905544</v>
      </c>
      <c r="N38" t="s">
        <v>209</v>
      </c>
      <c r="O38">
        <v>2010</v>
      </c>
      <c r="P38" t="s">
        <v>643</v>
      </c>
      <c r="Q38">
        <v>0</v>
      </c>
      <c r="S38" t="s">
        <v>516</v>
      </c>
      <c r="T38" t="s">
        <v>517</v>
      </c>
      <c r="U38">
        <v>0</v>
      </c>
      <c r="V38">
        <v>0</v>
      </c>
      <c r="W38">
        <v>0</v>
      </c>
      <c r="X38">
        <v>0</v>
      </c>
      <c r="Y38">
        <v>0</v>
      </c>
      <c r="Z38">
        <v>0</v>
      </c>
      <c r="AA38">
        <v>0</v>
      </c>
      <c r="AB38">
        <v>0</v>
      </c>
      <c r="AC38">
        <v>0</v>
      </c>
      <c r="AD38">
        <v>0</v>
      </c>
      <c r="AE38">
        <v>0</v>
      </c>
      <c r="AF38">
        <v>0</v>
      </c>
      <c r="AG38">
        <v>0</v>
      </c>
      <c r="AI38" t="s">
        <v>516</v>
      </c>
      <c r="AJ38" t="s">
        <v>517</v>
      </c>
      <c r="AK38">
        <f>SUMIFS(DataLandRemPot[CO2 removal potential],DataLandRemPot[ISO3],DataShLandRemPot[[#This Row],[ISO3]])</f>
        <v>0</v>
      </c>
      <c r="AL38">
        <f>SUMIFS(DataLandRemPot[CO2 removal potential],DataLandRemPot[ISO3],DataShLandRemPot[[#This Row],[ISO3]])+SUMIFS(DataLandRemPot[SCS cropland],DataLandRemPot[ISO3],DataShLandRemPot[[#This Row],[ISO3]])+SUMIFS(DataLandRemPot[SCS grassland],DataLandRemPot[ISO3],DataShLandRemPot[[#This Row],[ISO3]])+SUMIFS(DataLandRemPot[Agroforestry],DataLandRemPot[ISO3],DataShLandRemPot[[#This Row],[ISO3]])</f>
        <v>0</v>
      </c>
      <c r="AM38">
        <f>SUMIFS(DataGHGFAO[TotalGHG_MtCO2e_2019],DataGHGFAO[ISO3],DataShLandRemPot[[#This Row],[ISO3]])-SUMIFS(DataGHGFAO[LULUCF_MtCO2e],DataGHGFAO[ISO3],DataShLandRemPot[[#This Row],[ISO3]])</f>
        <v>0</v>
      </c>
      <c r="AN38">
        <f>SUMIFS(DataGHGI[MtCO2e],DataGHGI[ISO3],DataShLandRemPot[[#This Row],[ISO3]])-SUMIFS(DataGHGI[MtCO2e],DataGHGI[Sector],"Land-Use Change and Forestry",DataGHGI[ISO3],DataShLandRemPot[[#This Row],[ISO3]])</f>
        <v>0</v>
      </c>
      <c r="AO38" s="3" t="str">
        <f>IFERROR(DataShLandRemPot[[#This Row],[CO2Removal_noagri]]/DataShLandRemPot[[#This Row],[FAOGHG_noLULUCF]],"")</f>
        <v/>
      </c>
      <c r="AP38" s="3" t="str">
        <f>IFERROR(DataShLandRemPot[[#This Row],[CO2Removal_withagri]]/DataShLandRemPot[[#This Row],[FAOGHG_noLULUCF]],"")</f>
        <v/>
      </c>
      <c r="AQ38" s="3" t="str">
        <f>IFERROR(DataShLandRemPot[[#This Row],[CO2Removal_noagri]]/DataShLandRemPot[[#This Row],[GHGI_noLULUCF]],"")</f>
        <v/>
      </c>
      <c r="AR38" s="3" t="str">
        <f>IFERROR(DataShLandRemPot[[#This Row],[CO2Removal_withagri]]/DataShLandRemPot[[#This Row],[GHGI_noLULUCF]],"")</f>
        <v/>
      </c>
      <c r="AS38" s="3"/>
      <c r="AU38" t="s">
        <v>89</v>
      </c>
      <c r="AV38" t="s">
        <v>90</v>
      </c>
      <c r="AW38">
        <v>31</v>
      </c>
      <c r="AX38">
        <v>20</v>
      </c>
      <c r="AY38">
        <v>378</v>
      </c>
      <c r="AZ38">
        <v>429</v>
      </c>
      <c r="BA38">
        <v>52</v>
      </c>
      <c r="BB38">
        <v>3340</v>
      </c>
    </row>
    <row r="39" spans="1:54">
      <c r="A39" s="2" t="s">
        <v>353</v>
      </c>
      <c r="B39" s="2" t="s">
        <v>354</v>
      </c>
      <c r="C39" s="2">
        <v>105.68</v>
      </c>
      <c r="D39" s="2">
        <v>100.74246309999999</v>
      </c>
      <c r="E39" s="4">
        <v>0.95327841691900062</v>
      </c>
      <c r="F39" s="2">
        <v>76.716548099999997</v>
      </c>
      <c r="G39" s="2">
        <v>24.0259149</v>
      </c>
      <c r="H39" s="4">
        <f>IFERROR(DataGHGFAO[[#This Row],[LULUCF_MtCO2e]]/DataGHGFAO[[#This Row],[AFOLU_MtCO2e]],"")</f>
        <v>0.23848846018536549</v>
      </c>
      <c r="I39" s="2">
        <v>3.7547719999999885</v>
      </c>
      <c r="J39" s="4">
        <f>IFERROR(DataGHGFAO[[#This Row],[Crop_MtCO2e]]/DataGHGFAO[[#This Row],[AFOLU_MtCO2e]],"")</f>
        <v>3.7270996603218733E-2</v>
      </c>
      <c r="K39" s="2">
        <v>72.961776100000009</v>
      </c>
      <c r="L39" s="4">
        <f>IFERROR(DataGHGFAO[[#This Row],[Livestock_MtCO2e]]/DataGHGFAO[[#This Row],[AFOLU_MtCO2e]],"")</f>
        <v>0.72424054221878575</v>
      </c>
      <c r="N39" t="s">
        <v>39</v>
      </c>
      <c r="O39">
        <v>2000</v>
      </c>
      <c r="P39" t="s">
        <v>638</v>
      </c>
      <c r="Q39">
        <v>0.37272000000000005</v>
      </c>
      <c r="S39" t="s">
        <v>420</v>
      </c>
      <c r="T39" t="s">
        <v>421</v>
      </c>
      <c r="U39">
        <v>2.8953504652133475E-3</v>
      </c>
      <c r="V39">
        <v>0</v>
      </c>
      <c r="W39">
        <v>0</v>
      </c>
      <c r="X39">
        <v>1.0794666666666667E-5</v>
      </c>
      <c r="Y39">
        <v>2.906145131880014E-3</v>
      </c>
      <c r="Z39">
        <v>5.0736587206679958E-3</v>
      </c>
      <c r="AA39">
        <v>0</v>
      </c>
      <c r="AB39">
        <v>0</v>
      </c>
      <c r="AC39">
        <v>3.7836790369999997E-3</v>
      </c>
      <c r="AD39">
        <v>5.0736587206679958E-3</v>
      </c>
      <c r="AE39">
        <v>0</v>
      </c>
      <c r="AF39">
        <v>0</v>
      </c>
      <c r="AG39">
        <v>0</v>
      </c>
      <c r="AI39" t="s">
        <v>420</v>
      </c>
      <c r="AJ39" t="s">
        <v>421</v>
      </c>
      <c r="AK39">
        <f>SUMIFS(DataLandRemPot[CO2 removal potential],DataLandRemPot[ISO3],DataShLandRemPot[[#This Row],[ISO3]])</f>
        <v>2.906145131880014E-3</v>
      </c>
      <c r="AL39">
        <f>SUMIFS(DataLandRemPot[CO2 removal potential],DataLandRemPot[ISO3],DataShLandRemPot[[#This Row],[ISO3]])+SUMIFS(DataLandRemPot[SCS cropland],DataLandRemPot[ISO3],DataShLandRemPot[[#This Row],[ISO3]])+SUMIFS(DataLandRemPot[SCS grassland],DataLandRemPot[ISO3],DataShLandRemPot[[#This Row],[ISO3]])+SUMIFS(DataLandRemPot[Agroforestry],DataLandRemPot[ISO3],DataShLandRemPot[[#This Row],[ISO3]])</f>
        <v>6.6898241688800137E-3</v>
      </c>
      <c r="AM39">
        <f>SUMIFS(DataGHGFAO[TotalGHG_MtCO2e_2019],DataGHGFAO[ISO3],DataShLandRemPot[[#This Row],[ISO3]])-SUMIFS(DataGHGFAO[LULUCF_MtCO2e],DataGHGFAO[ISO3],DataShLandRemPot[[#This Row],[ISO3]])</f>
        <v>0</v>
      </c>
      <c r="AN39">
        <f>SUMIFS(DataGHGI[MtCO2e],DataGHGI[ISO3],DataShLandRemPot[[#This Row],[ISO3]])-SUMIFS(DataGHGI[MtCO2e],DataGHGI[Sector],"Land-Use Change and Forestry",DataGHGI[ISO3],DataShLandRemPot[[#This Row],[ISO3]])</f>
        <v>0</v>
      </c>
      <c r="AO39" s="3" t="str">
        <f>IFERROR(DataShLandRemPot[[#This Row],[CO2Removal_noagri]]/DataShLandRemPot[[#This Row],[FAOGHG_noLULUCF]],"")</f>
        <v/>
      </c>
      <c r="AP39" s="3" t="str">
        <f>IFERROR(DataShLandRemPot[[#This Row],[CO2Removal_withagri]]/DataShLandRemPot[[#This Row],[FAOGHG_noLULUCF]],"")</f>
        <v/>
      </c>
      <c r="AQ39" s="3" t="str">
        <f>IFERROR(DataShLandRemPot[[#This Row],[CO2Removal_noagri]]/DataShLandRemPot[[#This Row],[GHGI_noLULUCF]],"")</f>
        <v/>
      </c>
      <c r="AR39" s="3" t="str">
        <f>IFERROR(DataShLandRemPot[[#This Row],[CO2Removal_withagri]]/DataShLandRemPot[[#This Row],[GHGI_noLULUCF]],"")</f>
        <v/>
      </c>
      <c r="AS39" s="3"/>
      <c r="AU39" t="s">
        <v>442</v>
      </c>
      <c r="AV39" t="s">
        <v>612</v>
      </c>
      <c r="AW39">
        <v>117</v>
      </c>
      <c r="AX39">
        <v>6</v>
      </c>
      <c r="AY39">
        <v>375</v>
      </c>
      <c r="AZ39">
        <v>498</v>
      </c>
      <c r="BA39">
        <v>176</v>
      </c>
      <c r="BB39">
        <v>3236</v>
      </c>
    </row>
    <row r="40" spans="1:54">
      <c r="A40" s="2" t="s">
        <v>213</v>
      </c>
      <c r="B40" s="2" t="s">
        <v>214</v>
      </c>
      <c r="C40" s="2">
        <v>55.33</v>
      </c>
      <c r="D40" s="2">
        <v>-46.871342800000001</v>
      </c>
      <c r="E40" s="4">
        <v>-0.84712349177661306</v>
      </c>
      <c r="F40" s="2">
        <v>10.819988499999999</v>
      </c>
      <c r="G40" s="2">
        <v>-57.691331299999995</v>
      </c>
      <c r="H40" s="4">
        <f>IFERROR(DataGHGFAO[[#This Row],[LULUCF_MtCO2e]]/DataGHGFAO[[#This Row],[AFOLU_MtCO2e]],"")</f>
        <v>1.2308444318774667</v>
      </c>
      <c r="I40" s="2">
        <v>2.0020321999999986</v>
      </c>
      <c r="J40" s="4">
        <f>IFERROR(DataGHGFAO[[#This Row],[Crop_MtCO2e]]/DataGHGFAO[[#This Row],[AFOLU_MtCO2e]],"")</f>
        <v>-4.271335277384028E-2</v>
      </c>
      <c r="K40" s="2">
        <v>8.8179563000000005</v>
      </c>
      <c r="L40" s="4">
        <f>IFERROR(DataGHGFAO[[#This Row],[Livestock_MtCO2e]]/DataGHGFAO[[#This Row],[AFOLU_MtCO2e]],"")</f>
        <v>-0.18813107910362661</v>
      </c>
      <c r="N40" t="s">
        <v>39</v>
      </c>
      <c r="O40">
        <v>2000</v>
      </c>
      <c r="P40" t="s">
        <v>640</v>
      </c>
      <c r="Q40">
        <v>0.10432999999999999</v>
      </c>
      <c r="S40" t="s">
        <v>37</v>
      </c>
      <c r="T40" t="s">
        <v>518</v>
      </c>
      <c r="U40">
        <v>0.61473363164676764</v>
      </c>
      <c r="V40">
        <v>0.2288827353718049</v>
      </c>
      <c r="W40">
        <v>0.69899999999999995</v>
      </c>
      <c r="X40">
        <v>1.6412181631999999E-2</v>
      </c>
      <c r="Y40">
        <v>1.5590285486505726</v>
      </c>
      <c r="Z40">
        <v>5.0213735798749219</v>
      </c>
      <c r="AA40">
        <v>4.4330501909638021E-3</v>
      </c>
      <c r="AB40">
        <v>9.8113632128399918E-5</v>
      </c>
      <c r="AC40">
        <v>4.0708235170000003E-2</v>
      </c>
      <c r="AD40">
        <v>5.0213735798749219</v>
      </c>
      <c r="AE40">
        <v>2.824443279408242E-3</v>
      </c>
      <c r="AF40">
        <v>4.5311638230922024E-3</v>
      </c>
      <c r="AG40">
        <v>2.906402084178754E-3</v>
      </c>
      <c r="AI40" t="s">
        <v>37</v>
      </c>
      <c r="AJ40" t="s">
        <v>518</v>
      </c>
      <c r="AK40">
        <f>SUMIFS(DataLandRemPot[CO2 removal potential],DataLandRemPot[ISO3],DataShLandRemPot[[#This Row],[ISO3]])</f>
        <v>1.5590285486505726</v>
      </c>
      <c r="AL40">
        <f>SUMIFS(DataLandRemPot[CO2 removal potential],DataLandRemPot[ISO3],DataShLandRemPot[[#This Row],[ISO3]])+SUMIFS(DataLandRemPot[SCS cropland],DataLandRemPot[ISO3],DataShLandRemPot[[#This Row],[ISO3]])+SUMIFS(DataLandRemPot[SCS grassland],DataLandRemPot[ISO3],DataShLandRemPot[[#This Row],[ISO3]])+SUMIFS(DataLandRemPot[Agroforestry],DataLandRemPot[ISO3],DataShLandRemPot[[#This Row],[ISO3]])</f>
        <v>1.6042679476436648</v>
      </c>
      <c r="AM40">
        <f>SUMIFS(DataGHGFAO[TotalGHG_MtCO2e_2019],DataGHGFAO[ISO3],DataShLandRemPot[[#This Row],[ISO3]])-SUMIFS(DataGHGFAO[LULUCF_MtCO2e],DataGHGFAO[ISO3],DataShLandRemPot[[#This Row],[ISO3]])</f>
        <v>9.2915895000000006</v>
      </c>
      <c r="AN40">
        <f>SUMIFS(DataGHGI[MtCO2e],DataGHGI[ISO3],DataShLandRemPot[[#This Row],[ISO3]])-SUMIFS(DataGHGI[MtCO2e],DataGHGI[Sector],"Land-Use Change and Forestry",DataGHGI[ISO3],DataShLandRemPot[[#This Row],[ISO3]])</f>
        <v>9.4888341432400019</v>
      </c>
      <c r="AO40" s="3">
        <f>IFERROR(DataShLandRemPot[[#This Row],[CO2Removal_noagri]]/DataShLandRemPot[[#This Row],[FAOGHG_noLULUCF]],"")</f>
        <v>0.16778921934191912</v>
      </c>
      <c r="AP40" s="3">
        <f>IFERROR(DataShLandRemPot[[#This Row],[CO2Removal_withagri]]/DataShLandRemPot[[#This Row],[FAOGHG_noLULUCF]],"")</f>
        <v>0.17265807401883873</v>
      </c>
      <c r="AQ40" s="3">
        <f>IFERROR(DataShLandRemPot[[#This Row],[CO2Removal_noagri]]/DataShLandRemPot[[#This Row],[GHGI_noLULUCF]],"")</f>
        <v>0.1643013804558118</v>
      </c>
      <c r="AR40" s="3">
        <f>IFERROR(DataShLandRemPot[[#This Row],[CO2Removal_withagri]]/DataShLandRemPot[[#This Row],[GHGI_noLULUCF]],"")</f>
        <v>0.169069026123359</v>
      </c>
      <c r="AS40" s="3"/>
      <c r="AU40" t="s">
        <v>451</v>
      </c>
      <c r="AV40" t="s">
        <v>613</v>
      </c>
      <c r="AW40">
        <v>65</v>
      </c>
      <c r="AX40">
        <v>5</v>
      </c>
      <c r="AY40">
        <v>410</v>
      </c>
      <c r="AZ40">
        <v>480</v>
      </c>
      <c r="BA40">
        <v>149</v>
      </c>
      <c r="BB40">
        <v>3312</v>
      </c>
    </row>
    <row r="41" spans="1:54">
      <c r="A41" s="2" t="s">
        <v>89</v>
      </c>
      <c r="B41" s="2" t="s">
        <v>90</v>
      </c>
      <c r="C41" s="2">
        <v>12065.41</v>
      </c>
      <c r="D41" s="2">
        <v>17.775981999999999</v>
      </c>
      <c r="E41" s="4">
        <v>1.473301114508334E-3</v>
      </c>
      <c r="F41" s="2">
        <v>667.45351459999995</v>
      </c>
      <c r="G41" s="2">
        <v>-649.67753270000003</v>
      </c>
      <c r="H41" s="4">
        <f>IFERROR(DataGHGFAO[[#This Row],[LULUCF_MtCO2e]]/DataGHGFAO[[#This Row],[AFOLU_MtCO2e]],"")</f>
        <v>-36.548053024581151</v>
      </c>
      <c r="I41" s="2">
        <v>350.59782559999991</v>
      </c>
      <c r="J41" s="4">
        <f>IFERROR(DataGHGFAO[[#This Row],[Crop_MtCO2e]]/DataGHGFAO[[#This Row],[AFOLU_MtCO2e]],"")</f>
        <v>19.723119971656132</v>
      </c>
      <c r="K41" s="2">
        <v>316.85568900000004</v>
      </c>
      <c r="L41" s="4">
        <f>IFERROR(DataGHGFAO[[#This Row],[Livestock_MtCO2e]]/DataGHGFAO[[#This Row],[AFOLU_MtCO2e]],"")</f>
        <v>17.824933047299442</v>
      </c>
      <c r="N41" t="s">
        <v>39</v>
      </c>
      <c r="O41">
        <v>2000</v>
      </c>
      <c r="P41" t="s">
        <v>641</v>
      </c>
      <c r="Q41">
        <v>1.12E-2</v>
      </c>
      <c r="S41" t="s">
        <v>263</v>
      </c>
      <c r="T41" t="s">
        <v>264</v>
      </c>
      <c r="U41">
        <v>2.0686374601965216</v>
      </c>
      <c r="V41">
        <v>1.5501407429070755</v>
      </c>
      <c r="W41">
        <v>0</v>
      </c>
      <c r="X41">
        <v>0</v>
      </c>
      <c r="Y41">
        <v>3.6187782031035969</v>
      </c>
      <c r="Z41">
        <v>3.6187782031035969</v>
      </c>
      <c r="AA41">
        <v>1.3360529239678918</v>
      </c>
      <c r="AB41">
        <v>0.24106972950335853</v>
      </c>
      <c r="AC41">
        <v>7.9597300820000001</v>
      </c>
      <c r="AD41">
        <v>3.6187782031035969</v>
      </c>
      <c r="AE41">
        <v>0.11988194719318421</v>
      </c>
      <c r="AF41">
        <v>1.5771226534712504</v>
      </c>
      <c r="AG41">
        <v>0.43581633494936278</v>
      </c>
      <c r="AI41" t="s">
        <v>263</v>
      </c>
      <c r="AJ41" t="s">
        <v>264</v>
      </c>
      <c r="AK41">
        <f>SUMIFS(DataLandRemPot[CO2 removal potential],DataLandRemPot[ISO3],DataShLandRemPot[[#This Row],[ISO3]])</f>
        <v>3.6187782031035969</v>
      </c>
      <c r="AL41">
        <f>SUMIFS(DataLandRemPot[CO2 removal potential],DataLandRemPot[ISO3],DataShLandRemPot[[#This Row],[ISO3]])+SUMIFS(DataLandRemPot[SCS cropland],DataLandRemPot[ISO3],DataShLandRemPot[[#This Row],[ISO3]])+SUMIFS(DataLandRemPot[SCS grassland],DataLandRemPot[ISO3],DataShLandRemPot[[#This Row],[ISO3]])+SUMIFS(DataLandRemPot[Agroforestry],DataLandRemPot[ISO3],DataShLandRemPot[[#This Row],[ISO3]])</f>
        <v>13.155630938574848</v>
      </c>
      <c r="AM41">
        <f>SUMIFS(DataGHGFAO[TotalGHG_MtCO2e_2019],DataGHGFAO[ISO3],DataShLandRemPot[[#This Row],[ISO3]])-SUMIFS(DataGHGFAO[LULUCF_MtCO2e],DataGHGFAO[ISO3],DataShLandRemPot[[#This Row],[ISO3]])</f>
        <v>51.283955399999996</v>
      </c>
      <c r="AN41">
        <f>SUMIFS(DataGHGI[MtCO2e],DataGHGI[ISO3],DataShLandRemPot[[#This Row],[ISO3]])-SUMIFS(DataGHGI[MtCO2e],DataGHGI[Sector],"Land-Use Change and Forestry",DataGHGI[ISO3],DataShLandRemPot[[#This Row],[ISO3]])</f>
        <v>49.354978575925905</v>
      </c>
      <c r="AO41" s="3">
        <f>IFERROR(DataShLandRemPot[[#This Row],[CO2Removal_noagri]]/DataShLandRemPot[[#This Row],[FAOGHG_noLULUCF]],"")</f>
        <v>7.0563554914557097E-2</v>
      </c>
      <c r="AP41" s="3">
        <f>IFERROR(DataShLandRemPot[[#This Row],[CO2Removal_withagri]]/DataShLandRemPot[[#This Row],[FAOGHG_noLULUCF]],"")</f>
        <v>0.25652527844166345</v>
      </c>
      <c r="AQ41" s="3">
        <f>IFERROR(DataShLandRemPot[[#This Row],[CO2Removal_noagri]]/DataShLandRemPot[[#This Row],[GHGI_noLULUCF]],"")</f>
        <v>7.3321442081807409E-2</v>
      </c>
      <c r="AR41" s="3">
        <f>IFERROR(DataShLandRemPot[[#This Row],[CO2Removal_withagri]]/DataShLandRemPot[[#This Row],[GHGI_noLULUCF]],"")</f>
        <v>0.26655124403177899</v>
      </c>
      <c r="AS41" s="3"/>
      <c r="AU41" t="s">
        <v>573</v>
      </c>
      <c r="AV41" t="s">
        <v>614</v>
      </c>
      <c r="AW41">
        <v>24</v>
      </c>
      <c r="AX41">
        <v>6</v>
      </c>
      <c r="AY41">
        <v>271</v>
      </c>
      <c r="AZ41">
        <v>301</v>
      </c>
      <c r="BA41">
        <v>73</v>
      </c>
      <c r="BB41">
        <v>2958</v>
      </c>
    </row>
    <row r="42" spans="1:54">
      <c r="A42" s="2" t="s">
        <v>241</v>
      </c>
      <c r="B42" s="2" t="s">
        <v>242</v>
      </c>
      <c r="C42" s="2">
        <v>270.52999999999997</v>
      </c>
      <c r="D42" s="2">
        <v>151.73064890000001</v>
      </c>
      <c r="E42" s="4">
        <v>0.56086441023176736</v>
      </c>
      <c r="F42" s="2">
        <v>68.543977699999999</v>
      </c>
      <c r="G42" s="2">
        <v>83.186671199999992</v>
      </c>
      <c r="H42" s="4">
        <f>IFERROR(DataGHGFAO[[#This Row],[LULUCF_MtCO2e]]/DataGHGFAO[[#This Row],[AFOLU_MtCO2e]],"")</f>
        <v>0.5482522601931612</v>
      </c>
      <c r="I42" s="2">
        <v>7.889134300000002</v>
      </c>
      <c r="J42" s="4">
        <f>IFERROR(DataGHGFAO[[#This Row],[Crop_MtCO2e]]/DataGHGFAO[[#This Row],[AFOLU_MtCO2e]],"")</f>
        <v>5.1994335733708194E-2</v>
      </c>
      <c r="K42" s="2">
        <v>60.654843399999997</v>
      </c>
      <c r="L42" s="4">
        <f>IFERROR(DataGHGFAO[[#This Row],[Livestock_MtCO2e]]/DataGHGFAO[[#This Row],[AFOLU_MtCO2e]],"")</f>
        <v>0.39975340407313048</v>
      </c>
      <c r="N42" t="s">
        <v>39</v>
      </c>
      <c r="O42">
        <v>2000</v>
      </c>
      <c r="P42" t="s">
        <v>642</v>
      </c>
      <c r="Q42">
        <v>0.1207</v>
      </c>
      <c r="S42" t="s">
        <v>311</v>
      </c>
      <c r="T42" t="s">
        <v>312</v>
      </c>
      <c r="U42">
        <v>4.2172413381803988</v>
      </c>
      <c r="V42">
        <v>3.1334397035583028</v>
      </c>
      <c r="W42">
        <v>0.27250000000000002</v>
      </c>
      <c r="X42">
        <v>0</v>
      </c>
      <c r="Y42">
        <v>7.6231810417387011</v>
      </c>
      <c r="Z42">
        <v>13.921899237975079</v>
      </c>
      <c r="AA42">
        <v>5.1673880512454078</v>
      </c>
      <c r="AB42">
        <v>4.8702231532211275</v>
      </c>
      <c r="AC42">
        <v>7.5987288120000001</v>
      </c>
      <c r="AD42">
        <v>13.921899237975079</v>
      </c>
      <c r="AE42">
        <v>0.39737931615318356</v>
      </c>
      <c r="AF42">
        <v>10.037611204466536</v>
      </c>
      <c r="AG42">
        <v>1.3167221333860843</v>
      </c>
      <c r="AI42" t="s">
        <v>311</v>
      </c>
      <c r="AJ42" t="s">
        <v>312</v>
      </c>
      <c r="AK42">
        <f>SUMIFS(DataLandRemPot[CO2 removal potential],DataLandRemPot[ISO3],DataShLandRemPot[[#This Row],[ISO3]])</f>
        <v>7.6231810417387011</v>
      </c>
      <c r="AL42">
        <f>SUMIFS(DataLandRemPot[CO2 removal potential],DataLandRemPot[ISO3],DataShLandRemPot[[#This Row],[ISO3]])+SUMIFS(DataLandRemPot[SCS cropland],DataLandRemPot[ISO3],DataShLandRemPot[[#This Row],[ISO3]])+SUMIFS(DataLandRemPot[SCS grassland],DataLandRemPot[ISO3],DataShLandRemPot[[#This Row],[ISO3]])+SUMIFS(DataLandRemPot[Agroforestry],DataLandRemPot[ISO3],DataShLandRemPot[[#This Row],[ISO3]])</f>
        <v>25.259521058205237</v>
      </c>
      <c r="AM42">
        <f>SUMIFS(DataGHGFAO[TotalGHG_MtCO2e_2019],DataGHGFAO[ISO3],DataShLandRemPot[[#This Row],[ISO3]])-SUMIFS(DataGHGFAO[LULUCF_MtCO2e],DataGHGFAO[ISO3],DataShLandRemPot[[#This Row],[ISO3]])</f>
        <v>32.208560000000006</v>
      </c>
      <c r="AN42">
        <f>SUMIFS(DataGHGI[MtCO2e],DataGHGI[ISO3],DataShLandRemPot[[#This Row],[ISO3]])-SUMIFS(DataGHGI[MtCO2e],DataGHGI[Sector],"Land-Use Change and Forestry",DataGHGI[ISO3],DataShLandRemPot[[#This Row],[ISO3]])</f>
        <v>20.41301</v>
      </c>
      <c r="AO42" s="3">
        <f>IFERROR(DataShLandRemPot[[#This Row],[CO2Removal_noagri]]/DataShLandRemPot[[#This Row],[FAOGHG_noLULUCF]],"")</f>
        <v>0.23668183370317394</v>
      </c>
      <c r="AP42" s="3">
        <f>IFERROR(DataShLandRemPot[[#This Row],[CO2Removal_withagri]]/DataShLandRemPot[[#This Row],[FAOGHG_noLULUCF]],"")</f>
        <v>0.78424869221738669</v>
      </c>
      <c r="AQ42" s="3">
        <f>IFERROR(DataShLandRemPot[[#This Row],[CO2Removal_noagri]]/DataShLandRemPot[[#This Row],[GHGI_noLULUCF]],"")</f>
        <v>0.37344718107416308</v>
      </c>
      <c r="AR42" s="3">
        <f>IFERROR(DataShLandRemPot[[#This Row],[CO2Removal_withagri]]/DataShLandRemPot[[#This Row],[GHGI_noLULUCF]],"")</f>
        <v>1.2374226563454012</v>
      </c>
      <c r="AS42" s="3"/>
      <c r="AU42" t="s">
        <v>241</v>
      </c>
      <c r="AV42" t="s">
        <v>242</v>
      </c>
      <c r="AW42">
        <v>85</v>
      </c>
      <c r="AX42">
        <v>1</v>
      </c>
      <c r="AY42">
        <v>68</v>
      </c>
      <c r="AZ42">
        <v>154</v>
      </c>
      <c r="BA42">
        <v>181</v>
      </c>
      <c r="BB42">
        <v>2992</v>
      </c>
    </row>
    <row r="43" spans="1:54">
      <c r="A43" s="2" t="s">
        <v>317</v>
      </c>
      <c r="B43" s="2" t="s">
        <v>318</v>
      </c>
      <c r="C43" s="2">
        <v>0.7</v>
      </c>
      <c r="D43" s="2">
        <v>0.39543579999999995</v>
      </c>
      <c r="E43" s="4">
        <v>0.56490828571428564</v>
      </c>
      <c r="F43" s="2">
        <v>0.33547179999999999</v>
      </c>
      <c r="G43" s="2">
        <v>5.9963900000000001E-2</v>
      </c>
      <c r="H43" s="4">
        <f>IFERROR(DataGHGFAO[[#This Row],[LULUCF_MtCO2e]]/DataGHGFAO[[#This Row],[AFOLU_MtCO2e]],"")</f>
        <v>0.15164003866114301</v>
      </c>
      <c r="I43" s="2">
        <v>0.22528669999999998</v>
      </c>
      <c r="J43" s="4">
        <f>IFERROR(DataGHGFAO[[#This Row],[Crop_MtCO2e]]/DataGHGFAO[[#This Row],[AFOLU_MtCO2e]],"")</f>
        <v>0.5697175116668749</v>
      </c>
      <c r="K43" s="2">
        <v>0.11018510000000001</v>
      </c>
      <c r="L43" s="4">
        <f>IFERROR(DataGHGFAO[[#This Row],[Livestock_MtCO2e]]/DataGHGFAO[[#This Row],[AFOLU_MtCO2e]],"")</f>
        <v>0.27864219678643165</v>
      </c>
      <c r="N43" t="s">
        <v>219</v>
      </c>
      <c r="O43">
        <v>2018</v>
      </c>
      <c r="P43" t="s">
        <v>638</v>
      </c>
      <c r="Q43">
        <v>435.57093769357721</v>
      </c>
      <c r="S43" t="s">
        <v>287</v>
      </c>
      <c r="T43" t="s">
        <v>288</v>
      </c>
      <c r="U43">
        <v>6.6952814743181506</v>
      </c>
      <c r="V43">
        <v>2.4113581735112937</v>
      </c>
      <c r="W43">
        <v>0</v>
      </c>
      <c r="X43">
        <v>0</v>
      </c>
      <c r="Y43">
        <v>9.1066396478294447</v>
      </c>
      <c r="Z43">
        <v>11.257378330262727</v>
      </c>
      <c r="AA43">
        <v>0.44813163627416469</v>
      </c>
      <c r="AB43">
        <v>0.92228072070635969</v>
      </c>
      <c r="AC43">
        <v>8.849953918999999E-2</v>
      </c>
      <c r="AD43">
        <v>11.257378330262727</v>
      </c>
      <c r="AE43">
        <v>0.12970570928299174</v>
      </c>
      <c r="AF43">
        <v>1.3704123569805244</v>
      </c>
      <c r="AG43">
        <v>0.15048496591244392</v>
      </c>
      <c r="AI43" t="s">
        <v>287</v>
      </c>
      <c r="AJ43" t="s">
        <v>288</v>
      </c>
      <c r="AK43">
        <f>SUMIFS(DataLandRemPot[CO2 removal potential],DataLandRemPot[ISO3],DataShLandRemPot[[#This Row],[ISO3]])</f>
        <v>9.1066396478294447</v>
      </c>
      <c r="AL43">
        <f>SUMIFS(DataLandRemPot[CO2 removal potential],DataLandRemPot[ISO3],DataShLandRemPot[[#This Row],[ISO3]])+SUMIFS(DataLandRemPot[SCS cropland],DataLandRemPot[ISO3],DataShLandRemPot[[#This Row],[ISO3]])+SUMIFS(DataLandRemPot[SCS grassland],DataLandRemPot[ISO3],DataShLandRemPot[[#This Row],[ISO3]])+SUMIFS(DataLandRemPot[Agroforestry],DataLandRemPot[ISO3],DataShLandRemPot[[#This Row],[ISO3]])</f>
        <v>10.565551543999968</v>
      </c>
      <c r="AM43">
        <f>SUMIFS(DataGHGFAO[TotalGHG_MtCO2e_2019],DataGHGFAO[ISO3],DataShLandRemPot[[#This Row],[ISO3]])-SUMIFS(DataGHGFAO[LULUCF_MtCO2e],DataGHGFAO[ISO3],DataShLandRemPot[[#This Row],[ISO3]])</f>
        <v>4.563354799999999</v>
      </c>
      <c r="AN43">
        <f>SUMIFS(DataGHGI[MtCO2e],DataGHGI[ISO3],DataShLandRemPot[[#This Row],[ISO3]])-SUMIFS(DataGHGI[MtCO2e],DataGHGI[Sector],"Land-Use Change and Forestry",DataGHGI[ISO3],DataShLandRemPot[[#This Row],[ISO3]])</f>
        <v>1.7072917423999998</v>
      </c>
      <c r="AO43" s="3">
        <f>IFERROR(DataShLandRemPot[[#This Row],[CO2Removal_noagri]]/DataShLandRemPot[[#This Row],[FAOGHG_noLULUCF]],"")</f>
        <v>1.995601930366985</v>
      </c>
      <c r="AP43" s="3">
        <f>IFERROR(DataShLandRemPot[[#This Row],[CO2Removal_withagri]]/DataShLandRemPot[[#This Row],[FAOGHG_noLULUCF]],"")</f>
        <v>2.3153035446641077</v>
      </c>
      <c r="AQ43" s="3">
        <f>IFERROR(DataShLandRemPot[[#This Row],[CO2Removal_noagri]]/DataShLandRemPot[[#This Row],[GHGI_noLULUCF]],"")</f>
        <v>5.3339680745060729</v>
      </c>
      <c r="AR43" s="3">
        <f>IFERROR(DataShLandRemPot[[#This Row],[CO2Removal_withagri]]/DataShLandRemPot[[#This Row],[GHGI_noLULUCF]],"")</f>
        <v>6.1884862918317651</v>
      </c>
      <c r="AS43" s="3"/>
      <c r="AU43" t="s">
        <v>317</v>
      </c>
      <c r="AV43" t="s">
        <v>318</v>
      </c>
      <c r="AW43">
        <v>12</v>
      </c>
      <c r="AX43">
        <v>2</v>
      </c>
      <c r="AY43">
        <v>0</v>
      </c>
      <c r="AZ43">
        <v>14</v>
      </c>
      <c r="BA43">
        <v>39</v>
      </c>
      <c r="BB43">
        <v>2285</v>
      </c>
    </row>
    <row r="44" spans="1:54">
      <c r="A44" s="2" t="s">
        <v>149</v>
      </c>
      <c r="B44" s="2" t="s">
        <v>150</v>
      </c>
      <c r="C44" s="2">
        <v>30.07</v>
      </c>
      <c r="D44" s="2">
        <v>14.1999125</v>
      </c>
      <c r="E44" s="4">
        <v>0.47222855004988362</v>
      </c>
      <c r="F44" s="2">
        <v>3.3294805999999997</v>
      </c>
      <c r="G44" s="2">
        <v>10.870432000000001</v>
      </c>
      <c r="H44" s="4">
        <f>IFERROR(DataGHGFAO[[#This Row],[LULUCF_MtCO2e]]/DataGHGFAO[[#This Row],[AFOLU_MtCO2e]],"")</f>
        <v>0.76552809744426253</v>
      </c>
      <c r="I44" s="2">
        <v>2.7007456999999997</v>
      </c>
      <c r="J44" s="4">
        <f>IFERROR(DataGHGFAO[[#This Row],[Crop_MtCO2e]]/DataGHGFAO[[#This Row],[AFOLU_MtCO2e]],"")</f>
        <v>0.19019453112827278</v>
      </c>
      <c r="K44" s="2">
        <v>0.62873489999999999</v>
      </c>
      <c r="L44" s="4">
        <f>IFERROR(DataGHGFAO[[#This Row],[Livestock_MtCO2e]]/DataGHGFAO[[#This Row],[AFOLU_MtCO2e]],"")</f>
        <v>4.4277378469761694E-2</v>
      </c>
      <c r="N44" t="s">
        <v>219</v>
      </c>
      <c r="O44">
        <v>2018</v>
      </c>
      <c r="P44" t="s">
        <v>639</v>
      </c>
      <c r="Q44">
        <v>34.197448911020828</v>
      </c>
      <c r="S44" t="s">
        <v>187</v>
      </c>
      <c r="T44" t="s">
        <v>519</v>
      </c>
      <c r="U44">
        <v>0</v>
      </c>
      <c r="V44">
        <v>5.6371067329122303E-3</v>
      </c>
      <c r="W44">
        <v>0</v>
      </c>
      <c r="X44">
        <v>0</v>
      </c>
      <c r="Y44">
        <v>5.6371067329122303E-3</v>
      </c>
      <c r="Z44">
        <v>5.6371067329122303E-3</v>
      </c>
      <c r="AA44">
        <v>5.1172512044760409E-3</v>
      </c>
      <c r="AB44">
        <v>2.5223412027394164E-2</v>
      </c>
      <c r="AC44">
        <v>0</v>
      </c>
      <c r="AD44">
        <v>5.6371067329122303E-3</v>
      </c>
      <c r="AE44">
        <v>0.84331694992685136</v>
      </c>
      <c r="AF44">
        <v>3.0340663231870204E-2</v>
      </c>
      <c r="AG44">
        <v>5.3823112936156301</v>
      </c>
      <c r="AI44" t="s">
        <v>187</v>
      </c>
      <c r="AJ44" t="s">
        <v>519</v>
      </c>
      <c r="AK44">
        <f>SUMIFS(DataLandRemPot[CO2 removal potential],DataLandRemPot[ISO3],DataShLandRemPot[[#This Row],[ISO3]])</f>
        <v>5.6371067329122303E-3</v>
      </c>
      <c r="AL44">
        <f>SUMIFS(DataLandRemPot[CO2 removal potential],DataLandRemPot[ISO3],DataShLandRemPot[[#This Row],[ISO3]])+SUMIFS(DataLandRemPot[SCS cropland],DataLandRemPot[ISO3],DataShLandRemPot[[#This Row],[ISO3]])+SUMIFS(DataLandRemPot[SCS grassland],DataLandRemPot[ISO3],DataShLandRemPot[[#This Row],[ISO3]])+SUMIFS(DataLandRemPot[Agroforestry],DataLandRemPot[ISO3],DataShLandRemPot[[#This Row],[ISO3]])</f>
        <v>3.5977769964782434E-2</v>
      </c>
      <c r="AM44">
        <f>SUMIFS(DataGHGFAO[TotalGHG_MtCO2e_2019],DataGHGFAO[ISO3],DataShLandRemPot[[#This Row],[ISO3]])-SUMIFS(DataGHGFAO[LULUCF_MtCO2e],DataGHGFAO[ISO3],DataShLandRemPot[[#This Row],[ISO3]])</f>
        <v>0.80291999999999997</v>
      </c>
      <c r="AN44">
        <f>SUMIFS(DataGHGI[MtCO2e],DataGHGI[ISO3],DataShLandRemPot[[#This Row],[ISO3]])-SUMIFS(DataGHGI[MtCO2e],DataGHGI[Sector],"Land-Use Change and Forestry",DataGHGI[ISO3],DataShLandRemPot[[#This Row],[ISO3]])</f>
        <v>0.44765989999999989</v>
      </c>
      <c r="AO44" s="3">
        <f>IFERROR(DataShLandRemPot[[#This Row],[CO2Removal_noagri]]/DataShLandRemPot[[#This Row],[FAOGHG_noLULUCF]],"")</f>
        <v>7.0207576507151778E-3</v>
      </c>
      <c r="AP44" s="3">
        <f>IFERROR(DataShLandRemPot[[#This Row],[CO2Removal_withagri]]/DataShLandRemPot[[#This Row],[FAOGHG_noLULUCF]],"")</f>
        <v>4.480866084389782E-2</v>
      </c>
      <c r="AQ44" s="3">
        <f>IFERROR(DataShLandRemPot[[#This Row],[CO2Removal_noagri]]/DataShLandRemPot[[#This Row],[GHGI_noLULUCF]],"")</f>
        <v>1.2592387061946427E-2</v>
      </c>
      <c r="AR44" s="3">
        <f>IFERROR(DataShLandRemPot[[#This Row],[CO2Removal_withagri]]/DataShLandRemPot[[#This Row],[GHGI_noLULUCF]],"")</f>
        <v>8.0368534159040023E-2</v>
      </c>
      <c r="AS44" s="3"/>
      <c r="AU44" t="s">
        <v>149</v>
      </c>
      <c r="AV44" t="s">
        <v>150</v>
      </c>
      <c r="AW44">
        <v>10</v>
      </c>
      <c r="AX44">
        <v>1</v>
      </c>
      <c r="AY44">
        <v>38</v>
      </c>
      <c r="AZ44">
        <v>49</v>
      </c>
      <c r="BA44">
        <v>13</v>
      </c>
      <c r="BB44">
        <v>2183</v>
      </c>
    </row>
    <row r="45" spans="1:54">
      <c r="A45" s="2" t="s">
        <v>526</v>
      </c>
      <c r="B45" s="2" t="s">
        <v>527</v>
      </c>
      <c r="C45" s="2">
        <v>0.09</v>
      </c>
      <c r="D45" s="2">
        <v>5.4442000000000006E-3</v>
      </c>
      <c r="E45" s="4">
        <v>6.049111111111112E-2</v>
      </c>
      <c r="F45" s="2">
        <v>8.5578000000000008E-3</v>
      </c>
      <c r="G45" s="2">
        <v>-3.1135999999999998E-3</v>
      </c>
      <c r="H45" s="4">
        <f>IFERROR(DataGHGFAO[[#This Row],[LULUCF_MtCO2e]]/DataGHGFAO[[#This Row],[AFOLU_MtCO2e]],"")</f>
        <v>-0.57191139194004614</v>
      </c>
      <c r="I45" s="2">
        <v>1.0580000000000138E-4</v>
      </c>
      <c r="J45" s="4">
        <f>IFERROR(DataGHGFAO[[#This Row],[Crop_MtCO2e]]/DataGHGFAO[[#This Row],[AFOLU_MtCO2e]],"")</f>
        <v>1.9433525586863336E-2</v>
      </c>
      <c r="K45" s="2">
        <v>8.4519999999999994E-3</v>
      </c>
      <c r="L45" s="4">
        <f>IFERROR(DataGHGFAO[[#This Row],[Livestock_MtCO2e]]/DataGHGFAO[[#This Row],[AFOLU_MtCO2e]],"")</f>
        <v>1.5524778663531829</v>
      </c>
      <c r="N45" t="s">
        <v>219</v>
      </c>
      <c r="O45">
        <v>2018</v>
      </c>
      <c r="P45" t="s">
        <v>640</v>
      </c>
      <c r="Q45">
        <v>75.587638569851038</v>
      </c>
      <c r="S45" t="s">
        <v>277</v>
      </c>
      <c r="T45" t="s">
        <v>278</v>
      </c>
      <c r="U45">
        <v>57.442174425708281</v>
      </c>
      <c r="V45">
        <v>0.95371813468803213</v>
      </c>
      <c r="W45">
        <v>0</v>
      </c>
      <c r="X45">
        <v>0.12929838404266664</v>
      </c>
      <c r="Y45">
        <v>58.525190944438982</v>
      </c>
      <c r="Z45">
        <v>116.30735515631865</v>
      </c>
      <c r="AA45">
        <v>4.7134060070322032</v>
      </c>
      <c r="AB45">
        <v>1.10223694203996</v>
      </c>
      <c r="AC45">
        <v>16.966031530000002</v>
      </c>
      <c r="AD45">
        <v>116.30735515631865</v>
      </c>
      <c r="AE45">
        <v>7.152708346066039E-2</v>
      </c>
      <c r="AF45">
        <v>5.8156429490721635</v>
      </c>
      <c r="AG45">
        <v>9.9369909866560829E-2</v>
      </c>
      <c r="AI45" t="s">
        <v>277</v>
      </c>
      <c r="AJ45" t="s">
        <v>278</v>
      </c>
      <c r="AK45">
        <f>SUMIFS(DataLandRemPot[CO2 removal potential],DataLandRemPot[ISO3],DataShLandRemPot[[#This Row],[ISO3]])</f>
        <v>58.525190944438982</v>
      </c>
      <c r="AL45">
        <f>SUMIFS(DataLandRemPot[CO2 removal potential],DataLandRemPot[ISO3],DataShLandRemPot[[#This Row],[ISO3]])+SUMIFS(DataLandRemPot[SCS cropland],DataLandRemPot[ISO3],DataShLandRemPot[[#This Row],[ISO3]])+SUMIFS(DataLandRemPot[SCS grassland],DataLandRemPot[ISO3],DataShLandRemPot[[#This Row],[ISO3]])+SUMIFS(DataLandRemPot[Agroforestry],DataLandRemPot[ISO3],DataShLandRemPot[[#This Row],[ISO3]])</f>
        <v>81.306865423511141</v>
      </c>
      <c r="AM45">
        <f>SUMIFS(DataGHGFAO[TotalGHG_MtCO2e_2019],DataGHGFAO[ISO3],DataShLandRemPot[[#This Row],[ISO3]])-SUMIFS(DataGHGFAO[LULUCF_MtCO2e],DataGHGFAO[ISO3],DataShLandRemPot[[#This Row],[ISO3]])</f>
        <v>40.062042699999999</v>
      </c>
      <c r="AN45">
        <f>SUMIFS(DataGHGI[MtCO2e],DataGHGI[ISO3],DataShLandRemPot[[#This Row],[ISO3]])-SUMIFS(DataGHGI[MtCO2e],DataGHGI[Sector],"Land-Use Change and Forestry",DataGHGI[ISO3],DataShLandRemPot[[#This Row],[ISO3]])</f>
        <v>24.109089999999995</v>
      </c>
      <c r="AO45" s="3">
        <f>IFERROR(DataShLandRemPot[[#This Row],[CO2Removal_noagri]]/DataShLandRemPot[[#This Row],[FAOGHG_noLULUCF]],"")</f>
        <v>1.4608638751323328</v>
      </c>
      <c r="AP45" s="3">
        <f>IFERROR(DataShLandRemPot[[#This Row],[CO2Removal_withagri]]/DataShLandRemPot[[#This Row],[FAOGHG_noLULUCF]],"")</f>
        <v>2.0295237073248673</v>
      </c>
      <c r="AQ45" s="3">
        <f>IFERROR(DataShLandRemPot[[#This Row],[CO2Removal_noagri]]/DataShLandRemPot[[#This Row],[GHGI_noLULUCF]],"")</f>
        <v>2.4275155530316157</v>
      </c>
      <c r="AR45" s="3">
        <f>IFERROR(DataShLandRemPot[[#This Row],[CO2Removal_withagri]]/DataShLandRemPot[[#This Row],[GHGI_noLULUCF]],"")</f>
        <v>3.3724568377948385</v>
      </c>
      <c r="AS45" s="3"/>
      <c r="AU45" t="s">
        <v>323</v>
      </c>
      <c r="AV45" t="s">
        <v>324</v>
      </c>
      <c r="AW45">
        <v>42</v>
      </c>
      <c r="AX45">
        <v>0</v>
      </c>
      <c r="AY45">
        <v>47</v>
      </c>
      <c r="AZ45">
        <v>89</v>
      </c>
      <c r="BA45">
        <v>312</v>
      </c>
      <c r="BB45">
        <v>2996</v>
      </c>
    </row>
    <row r="46" spans="1:54">
      <c r="A46" s="2" t="s">
        <v>323</v>
      </c>
      <c r="B46" s="2" t="s">
        <v>324</v>
      </c>
      <c r="C46" s="2">
        <v>8.61</v>
      </c>
      <c r="D46" s="2">
        <v>-2.9707908000000001</v>
      </c>
      <c r="E46" s="4">
        <v>-0.34503958188153311</v>
      </c>
      <c r="F46" s="2">
        <v>4.2903229999999999</v>
      </c>
      <c r="G46" s="2">
        <v>-7.2611138000000004</v>
      </c>
      <c r="H46" s="4">
        <f>IFERROR(DataGHGFAO[[#This Row],[LULUCF_MtCO2e]]/DataGHGFAO[[#This Row],[AFOLU_MtCO2e]],"")</f>
        <v>2.4441686705102224</v>
      </c>
      <c r="I46" s="2">
        <v>0.6031244</v>
      </c>
      <c r="J46" s="4">
        <f>IFERROR(DataGHGFAO[[#This Row],[Crop_MtCO2e]]/DataGHGFAO[[#This Row],[AFOLU_MtCO2e]],"")</f>
        <v>-0.20301813241107383</v>
      </c>
      <c r="K46" s="2">
        <v>3.6871985999999999</v>
      </c>
      <c r="L46" s="4">
        <f>IFERROR(DataGHGFAO[[#This Row],[Livestock_MtCO2e]]/DataGHGFAO[[#This Row],[AFOLU_MtCO2e]],"")</f>
        <v>-1.2411505380991485</v>
      </c>
      <c r="N46" t="s">
        <v>219</v>
      </c>
      <c r="O46">
        <v>2018</v>
      </c>
      <c r="P46" t="s">
        <v>644</v>
      </c>
      <c r="Q46">
        <v>-20.600827213047246</v>
      </c>
      <c r="S46" t="s">
        <v>137</v>
      </c>
      <c r="T46" t="s">
        <v>138</v>
      </c>
      <c r="U46">
        <v>40.654225431839819</v>
      </c>
      <c r="V46">
        <v>8.4348566434089367</v>
      </c>
      <c r="W46">
        <v>0.54500000000000004</v>
      </c>
      <c r="X46">
        <v>7.3948824106666672E-2</v>
      </c>
      <c r="Y46">
        <v>49.708030899355421</v>
      </c>
      <c r="Z46">
        <v>138.38149782374921</v>
      </c>
      <c r="AA46">
        <v>2.4661099984448245</v>
      </c>
      <c r="AB46">
        <v>4.2014457378675951</v>
      </c>
      <c r="AC46">
        <v>5.102374374</v>
      </c>
      <c r="AD46">
        <v>138.38149782374921</v>
      </c>
      <c r="AE46">
        <v>0.10845440588479992</v>
      </c>
      <c r="AF46">
        <v>6.6675557363124192</v>
      </c>
      <c r="AG46">
        <v>0.13413437659223149</v>
      </c>
      <c r="AI46" t="s">
        <v>137</v>
      </c>
      <c r="AJ46" t="s">
        <v>138</v>
      </c>
      <c r="AK46">
        <f>SUMIFS(DataLandRemPot[CO2 removal potential],DataLandRemPot[ISO3],DataShLandRemPot[[#This Row],[ISO3]])</f>
        <v>49.708030899355421</v>
      </c>
      <c r="AL46">
        <f>SUMIFS(DataLandRemPot[CO2 removal potential],DataLandRemPot[ISO3],DataShLandRemPot[[#This Row],[ISO3]])+SUMIFS(DataLandRemPot[SCS cropland],DataLandRemPot[ISO3],DataShLandRemPot[[#This Row],[ISO3]])+SUMIFS(DataLandRemPot[SCS grassland],DataLandRemPot[ISO3],DataShLandRemPot[[#This Row],[ISO3]])+SUMIFS(DataLandRemPot[Agroforestry],DataLandRemPot[ISO3],DataShLandRemPot[[#This Row],[ISO3]])</f>
        <v>61.477961009667837</v>
      </c>
      <c r="AM46">
        <f>SUMIFS(DataGHGFAO[TotalGHG_MtCO2e_2019],DataGHGFAO[ISO3],DataShLandRemPot[[#This Row],[ISO3]])-SUMIFS(DataGHGFAO[LULUCF_MtCO2e],DataGHGFAO[ISO3],DataShLandRemPot[[#This Row],[ISO3]])</f>
        <v>90.127104300000013</v>
      </c>
      <c r="AN46">
        <f>SUMIFS(DataGHGI[MtCO2e],DataGHGI[ISO3],DataShLandRemPot[[#This Row],[ISO3]])-SUMIFS(DataGHGI[MtCO2e],DataGHGI[Sector],"Land-Use Change and Forestry",DataGHGI[ISO3],DataShLandRemPot[[#This Row],[ISO3]])</f>
        <v>28.938999999999993</v>
      </c>
      <c r="AO46" s="3">
        <f>IFERROR(DataShLandRemPot[[#This Row],[CO2Removal_noagri]]/DataShLandRemPot[[#This Row],[FAOGHG_noLULUCF]],"")</f>
        <v>0.55153254157479259</v>
      </c>
      <c r="AP46" s="3">
        <f>IFERROR(DataShLandRemPot[[#This Row],[CO2Removal_withagri]]/DataShLandRemPot[[#This Row],[FAOGHG_noLULUCF]],"")</f>
        <v>0.68212511083270022</v>
      </c>
      <c r="AQ46" s="3">
        <f>IFERROR(DataShLandRemPot[[#This Row],[CO2Removal_noagri]]/DataShLandRemPot[[#This Row],[GHGI_noLULUCF]],"")</f>
        <v>1.7176830885433303</v>
      </c>
      <c r="AR46" s="3">
        <f>IFERROR(DataShLandRemPot[[#This Row],[CO2Removal_withagri]]/DataShLandRemPot[[#This Row],[GHGI_noLULUCF]],"")</f>
        <v>2.1243982518286</v>
      </c>
      <c r="AS46" s="3"/>
      <c r="AU46" t="s">
        <v>153</v>
      </c>
      <c r="AV46" t="s">
        <v>154</v>
      </c>
      <c r="AW46">
        <v>7</v>
      </c>
      <c r="AX46">
        <v>2</v>
      </c>
      <c r="AY46">
        <v>7</v>
      </c>
      <c r="AZ46">
        <v>16</v>
      </c>
      <c r="BA46">
        <v>9</v>
      </c>
      <c r="BB46">
        <v>2841</v>
      </c>
    </row>
    <row r="47" spans="1:54">
      <c r="A47" s="2" t="s">
        <v>153</v>
      </c>
      <c r="B47" s="2" t="s">
        <v>154</v>
      </c>
      <c r="C47" s="2">
        <v>51.51</v>
      </c>
      <c r="D47" s="2">
        <v>32.413243700000002</v>
      </c>
      <c r="E47" s="4">
        <v>0.62926118617744131</v>
      </c>
      <c r="F47" s="2">
        <v>5.7638770999999993</v>
      </c>
      <c r="G47" s="2">
        <v>26.6493666</v>
      </c>
      <c r="H47" s="4">
        <f>IFERROR(DataGHGFAO[[#This Row],[LULUCF_MtCO2e]]/DataGHGFAO[[#This Row],[AFOLU_MtCO2e]],"")</f>
        <v>0.82217524560801669</v>
      </c>
      <c r="I47" s="2">
        <v>2.2608161999999989</v>
      </c>
      <c r="J47" s="4">
        <f>IFERROR(DataGHGFAO[[#This Row],[Crop_MtCO2e]]/DataGHGFAO[[#This Row],[AFOLU_MtCO2e]],"")</f>
        <v>6.9749767129909268E-2</v>
      </c>
      <c r="K47" s="2">
        <v>3.5030609000000004</v>
      </c>
      <c r="L47" s="4">
        <f>IFERROR(DataGHGFAO[[#This Row],[Livestock_MtCO2e]]/DataGHGFAO[[#This Row],[AFOLU_MtCO2e]],"")</f>
        <v>0.108074987262074</v>
      </c>
      <c r="N47" t="s">
        <v>219</v>
      </c>
      <c r="O47">
        <v>2018</v>
      </c>
      <c r="P47" t="s">
        <v>642</v>
      </c>
      <c r="Q47">
        <v>12.691194335307015</v>
      </c>
      <c r="S47" t="s">
        <v>113</v>
      </c>
      <c r="T47" t="s">
        <v>114</v>
      </c>
      <c r="U47">
        <v>790.87676008216602</v>
      </c>
      <c r="V47">
        <v>149.47470019531002</v>
      </c>
      <c r="W47">
        <v>24.9238</v>
      </c>
      <c r="X47">
        <v>0</v>
      </c>
      <c r="Y47">
        <v>965.27526027747604</v>
      </c>
      <c r="Z47">
        <v>1164.3547602774761</v>
      </c>
      <c r="AA47">
        <v>27.635171502968372</v>
      </c>
      <c r="AB47">
        <v>12.702055427185302</v>
      </c>
      <c r="AC47">
        <v>44.75975038</v>
      </c>
      <c r="AD47">
        <v>1164.3547602774761</v>
      </c>
      <c r="AE47">
        <v>3.8402792349877257E-2</v>
      </c>
      <c r="AF47">
        <v>40.337226930153676</v>
      </c>
      <c r="AG47">
        <v>4.1788315302474885E-2</v>
      </c>
      <c r="AI47" t="s">
        <v>113</v>
      </c>
      <c r="AJ47" t="s">
        <v>114</v>
      </c>
      <c r="AK47">
        <f>SUMIFS(DataLandRemPot[CO2 removal potential],DataLandRemPot[ISO3],DataShLandRemPot[[#This Row],[ISO3]])</f>
        <v>965.27526027747604</v>
      </c>
      <c r="AL47">
        <f>SUMIFS(DataLandRemPot[CO2 removal potential],DataLandRemPot[ISO3],DataShLandRemPot[[#This Row],[ISO3]])+SUMIFS(DataLandRemPot[SCS cropland],DataLandRemPot[ISO3],DataShLandRemPot[[#This Row],[ISO3]])+SUMIFS(DataLandRemPot[SCS grassland],DataLandRemPot[ISO3],DataShLandRemPot[[#This Row],[ISO3]])+SUMIFS(DataLandRemPot[Agroforestry],DataLandRemPot[ISO3],DataShLandRemPot[[#This Row],[ISO3]])</f>
        <v>1050.3722375876296</v>
      </c>
      <c r="AM47">
        <f>SUMIFS(DataGHGFAO[TotalGHG_MtCO2e_2019],DataGHGFAO[ISO3],DataShLandRemPot[[#This Row],[ISO3]])-SUMIFS(DataGHGFAO[LULUCF_MtCO2e],DataGHGFAO[ISO3],DataShLandRemPot[[#This Row],[ISO3]])</f>
        <v>736.93077799999992</v>
      </c>
      <c r="AN47">
        <f>SUMIFS(DataGHGI[MtCO2e],DataGHGI[ISO3],DataShLandRemPot[[#This Row],[ISO3]])-SUMIFS(DataGHGI[MtCO2e],DataGHGI[Sector],"Land-Use Change and Forestry",DataGHGI[ISO3],DataShLandRemPot[[#This Row],[ISO3]])</f>
        <v>716.48859205654685</v>
      </c>
      <c r="AO47" s="3">
        <f>IFERROR(DataShLandRemPot[[#This Row],[CO2Removal_noagri]]/DataShLandRemPot[[#This Row],[FAOGHG_noLULUCF]],"")</f>
        <v>1.309858794196646</v>
      </c>
      <c r="AP47" s="3">
        <f>IFERROR(DataShLandRemPot[[#This Row],[CO2Removal_withagri]]/DataShLandRemPot[[#This Row],[FAOGHG_noLULUCF]],"")</f>
        <v>1.4253336526916367</v>
      </c>
      <c r="AQ47" s="3">
        <f>IFERROR(DataShLandRemPot[[#This Row],[CO2Removal_noagri]]/DataShLandRemPot[[#This Row],[GHGI_noLULUCF]],"")</f>
        <v>1.3472304667222035</v>
      </c>
      <c r="AR47" s="3">
        <f>IFERROR(DataShLandRemPot[[#This Row],[CO2Removal_withagri]]/DataShLandRemPot[[#This Row],[GHGI_noLULUCF]],"")</f>
        <v>1.4659999464509714</v>
      </c>
      <c r="AS47" s="3"/>
      <c r="AU47" t="s">
        <v>189</v>
      </c>
      <c r="AV47" t="s">
        <v>190</v>
      </c>
      <c r="AW47">
        <v>79</v>
      </c>
      <c r="AX47">
        <v>10</v>
      </c>
      <c r="AY47">
        <v>220</v>
      </c>
      <c r="AZ47">
        <v>309</v>
      </c>
      <c r="BA47">
        <v>335</v>
      </c>
      <c r="BB47">
        <v>3128</v>
      </c>
    </row>
    <row r="48" spans="1:54">
      <c r="A48" s="2" t="s">
        <v>189</v>
      </c>
      <c r="B48" s="2" t="s">
        <v>190</v>
      </c>
      <c r="C48" s="2">
        <v>18.05</v>
      </c>
      <c r="D48" s="2">
        <v>-1.7472464000000001</v>
      </c>
      <c r="E48" s="4">
        <v>-9.6800354570637126E-2</v>
      </c>
      <c r="F48" s="2">
        <v>2.5949735999999999</v>
      </c>
      <c r="G48" s="2">
        <v>-4.3422200000000002</v>
      </c>
      <c r="H48" s="4">
        <f>IFERROR(DataGHGFAO[[#This Row],[LULUCF_MtCO2e]]/DataGHGFAO[[#This Row],[AFOLU_MtCO2e]],"")</f>
        <v>2.4851789650274854</v>
      </c>
      <c r="I48" s="2">
        <v>0.71039339999999984</v>
      </c>
      <c r="J48" s="4">
        <f>IFERROR(DataGHGFAO[[#This Row],[Crop_MtCO2e]]/DataGHGFAO[[#This Row],[AFOLU_MtCO2e]],"")</f>
        <v>-0.40657883169769288</v>
      </c>
      <c r="K48" s="2">
        <v>1.8845802</v>
      </c>
      <c r="L48" s="4">
        <f>IFERROR(DataGHGFAO[[#This Row],[Livestock_MtCO2e]]/DataGHGFAO[[#This Row],[AFOLU_MtCO2e]],"")</f>
        <v>-1.0786001333297925</v>
      </c>
      <c r="N48" t="s">
        <v>219</v>
      </c>
      <c r="O48">
        <v>2018</v>
      </c>
      <c r="P48" t="s">
        <v>643</v>
      </c>
      <c r="Q48">
        <v>0</v>
      </c>
      <c r="S48" t="s">
        <v>422</v>
      </c>
      <c r="T48" t="s">
        <v>423</v>
      </c>
      <c r="U48">
        <v>8.2283144663396323E-3</v>
      </c>
      <c r="V48">
        <v>0</v>
      </c>
      <c r="W48">
        <v>0</v>
      </c>
      <c r="X48">
        <v>3.3868146986666668E-3</v>
      </c>
      <c r="Y48">
        <v>1.1615129165006299E-2</v>
      </c>
      <c r="Z48">
        <v>3.8939368388941555E-2</v>
      </c>
      <c r="AA48">
        <v>9.3521887755906624E-4</v>
      </c>
      <c r="AB48">
        <v>0</v>
      </c>
      <c r="AC48">
        <v>3.4917064039999999E-3</v>
      </c>
      <c r="AD48">
        <v>3.8939368388941555E-2</v>
      </c>
      <c r="AE48">
        <v>5.8297949347709543E-2</v>
      </c>
      <c r="AF48">
        <v>9.3521887755906624E-4</v>
      </c>
      <c r="AG48">
        <v>8.0517303275168456E-2</v>
      </c>
      <c r="AI48" t="s">
        <v>422</v>
      </c>
      <c r="AJ48" t="s">
        <v>423</v>
      </c>
      <c r="AK48">
        <f>SUMIFS(DataLandRemPot[CO2 removal potential],DataLandRemPot[ISO3],DataShLandRemPot[[#This Row],[ISO3]])</f>
        <v>1.1615129165006299E-2</v>
      </c>
      <c r="AL48">
        <f>SUMIFS(DataLandRemPot[CO2 removal potential],DataLandRemPot[ISO3],DataShLandRemPot[[#This Row],[ISO3]])+SUMIFS(DataLandRemPot[SCS cropland],DataLandRemPot[ISO3],DataShLandRemPot[[#This Row],[ISO3]])+SUMIFS(DataLandRemPot[SCS grassland],DataLandRemPot[ISO3],DataShLandRemPot[[#This Row],[ISO3]])+SUMIFS(DataLandRemPot[Agroforestry],DataLandRemPot[ISO3],DataShLandRemPot[[#This Row],[ISO3]])</f>
        <v>1.6042054446565365E-2</v>
      </c>
      <c r="AM48">
        <f>SUMIFS(DataGHGFAO[TotalGHG_MtCO2e_2019],DataGHGFAO[ISO3],DataShLandRemPot[[#This Row],[ISO3]])-SUMIFS(DataGHGFAO[LULUCF_MtCO2e],DataGHGFAO[ISO3],DataShLandRemPot[[#This Row],[ISO3]])</f>
        <v>0</v>
      </c>
      <c r="AN48">
        <f>SUMIFS(DataGHGI[MtCO2e],DataGHGI[ISO3],DataShLandRemPot[[#This Row],[ISO3]])-SUMIFS(DataGHGI[MtCO2e],DataGHGI[Sector],"Land-Use Change and Forestry",DataGHGI[ISO3],DataShLandRemPot[[#This Row],[ISO3]])</f>
        <v>0</v>
      </c>
      <c r="AO48" s="3" t="str">
        <f>IFERROR(DataShLandRemPot[[#This Row],[CO2Removal_noagri]]/DataShLandRemPot[[#This Row],[FAOGHG_noLULUCF]],"")</f>
        <v/>
      </c>
      <c r="AP48" s="3" t="str">
        <f>IFERROR(DataShLandRemPot[[#This Row],[CO2Removal_withagri]]/DataShLandRemPot[[#This Row],[FAOGHG_noLULUCF]],"")</f>
        <v/>
      </c>
      <c r="AQ48" s="3" t="str">
        <f>IFERROR(DataShLandRemPot[[#This Row],[CO2Removal_noagri]]/DataShLandRemPot[[#This Row],[GHGI_noLULUCF]],"")</f>
        <v/>
      </c>
      <c r="AR48" s="3" t="str">
        <f>IFERROR(DataShLandRemPot[[#This Row],[CO2Removal_withagri]]/DataShLandRemPot[[#This Row],[GHGI_noLULUCF]],"")</f>
        <v/>
      </c>
      <c r="AS48" s="3"/>
      <c r="AU48" t="s">
        <v>261</v>
      </c>
      <c r="AV48" t="s">
        <v>262</v>
      </c>
      <c r="AW48">
        <v>41</v>
      </c>
      <c r="AX48">
        <v>6</v>
      </c>
      <c r="AY48">
        <v>123</v>
      </c>
      <c r="AZ48">
        <v>170</v>
      </c>
      <c r="BA48">
        <v>131</v>
      </c>
      <c r="BB48">
        <v>3375</v>
      </c>
    </row>
    <row r="49" spans="1:54">
      <c r="A49" s="2" t="s">
        <v>261</v>
      </c>
      <c r="B49" s="2" t="s">
        <v>262</v>
      </c>
      <c r="C49" s="2">
        <v>38.19</v>
      </c>
      <c r="D49" s="2">
        <v>7.9055061999999996</v>
      </c>
      <c r="E49" s="4">
        <v>0.20700461377323906</v>
      </c>
      <c r="F49" s="2">
        <v>10.9511512</v>
      </c>
      <c r="G49" s="2">
        <v>-3.0456451000000002</v>
      </c>
      <c r="H49" s="4">
        <f>IFERROR(DataGHGFAO[[#This Row],[LULUCF_MtCO2e]]/DataGHGFAO[[#This Row],[AFOLU_MtCO2e]],"")</f>
        <v>-0.38525617752345831</v>
      </c>
      <c r="I49" s="2">
        <v>1.2944150000000008</v>
      </c>
      <c r="J49" s="4">
        <f>IFERROR(DataGHGFAO[[#This Row],[Crop_MtCO2e]]/DataGHGFAO[[#This Row],[AFOLU_MtCO2e]],"")</f>
        <v>0.16373587816552479</v>
      </c>
      <c r="K49" s="2">
        <v>9.6567361999999992</v>
      </c>
      <c r="L49" s="4">
        <f>IFERROR(DataGHGFAO[[#This Row],[Livestock_MtCO2e]]/DataGHGFAO[[#This Row],[AFOLU_MtCO2e]],"")</f>
        <v>1.2215202867085222</v>
      </c>
      <c r="N49" t="s">
        <v>141</v>
      </c>
      <c r="O49">
        <v>2018</v>
      </c>
      <c r="P49" t="s">
        <v>638</v>
      </c>
      <c r="Q49">
        <v>54.693375663356328</v>
      </c>
      <c r="S49" t="s">
        <v>285</v>
      </c>
      <c r="T49" t="s">
        <v>286</v>
      </c>
      <c r="U49">
        <v>41.364019856257379</v>
      </c>
      <c r="V49">
        <v>1.6020200502663231</v>
      </c>
      <c r="W49">
        <v>5.45E-2</v>
      </c>
      <c r="X49">
        <v>0</v>
      </c>
      <c r="Y49">
        <v>43.020539906523702</v>
      </c>
      <c r="Z49">
        <v>142.31290236714182</v>
      </c>
      <c r="AA49">
        <v>0.53624807014984333</v>
      </c>
      <c r="AB49">
        <v>5.3099846665952528</v>
      </c>
      <c r="AC49">
        <v>0.54339655620000005</v>
      </c>
      <c r="AD49">
        <v>142.31290236714182</v>
      </c>
      <c r="AE49">
        <v>0.118320435478451</v>
      </c>
      <c r="AF49">
        <v>5.8462327367450957</v>
      </c>
      <c r="AG49">
        <v>0.13589398806821026</v>
      </c>
      <c r="AI49" t="s">
        <v>285</v>
      </c>
      <c r="AJ49" t="s">
        <v>286</v>
      </c>
      <c r="AK49">
        <f>SUMIFS(DataLandRemPot[CO2 removal potential],DataLandRemPot[ISO3],DataShLandRemPot[[#This Row],[ISO3]])</f>
        <v>43.020539906523702</v>
      </c>
      <c r="AL49">
        <f>SUMIFS(DataLandRemPot[CO2 removal potential],DataLandRemPot[ISO3],DataShLandRemPot[[#This Row],[ISO3]])+SUMIFS(DataLandRemPot[SCS cropland],DataLandRemPot[ISO3],DataShLandRemPot[[#This Row],[ISO3]])+SUMIFS(DataLandRemPot[SCS grassland],DataLandRemPot[ISO3],DataShLandRemPot[[#This Row],[ISO3]])+SUMIFS(DataLandRemPot[Agroforestry],DataLandRemPot[ISO3],DataShLandRemPot[[#This Row],[ISO3]])</f>
        <v>49.410169199468804</v>
      </c>
      <c r="AM49">
        <f>SUMIFS(DataGHGFAO[TotalGHG_MtCO2e_2019],DataGHGFAO[ISO3],DataShLandRemPot[[#This Row],[ISO3]])-SUMIFS(DataGHGFAO[LULUCF_MtCO2e],DataGHGFAO[ISO3],DataShLandRemPot[[#This Row],[ISO3]])</f>
        <v>19.725986799999998</v>
      </c>
      <c r="AN49">
        <f>SUMIFS(DataGHGI[MtCO2e],DataGHGI[ISO3],DataShLandRemPot[[#This Row],[ISO3]])-SUMIFS(DataGHGI[MtCO2e],DataGHGI[Sector],"Land-Use Change and Forestry",DataGHGI[ISO3],DataShLandRemPot[[#This Row],[ISO3]])</f>
        <v>5.2252547000000504</v>
      </c>
      <c r="AO49" s="3">
        <f>IFERROR(DataShLandRemPot[[#This Row],[CO2Removal_noagri]]/DataShLandRemPot[[#This Row],[FAOGHG_noLULUCF]],"")</f>
        <v>2.1809068586887479</v>
      </c>
      <c r="AP49" s="3">
        <f>IFERROR(DataShLandRemPot[[#This Row],[CO2Removal_withagri]]/DataShLandRemPot[[#This Row],[FAOGHG_noLULUCF]],"")</f>
        <v>2.5048262325446151</v>
      </c>
      <c r="AQ49" s="3">
        <f>IFERROR(DataShLandRemPot[[#This Row],[CO2Removal_noagri]]/DataShLandRemPot[[#This Row],[GHGI_noLULUCF]],"")</f>
        <v>8.2331948156562174</v>
      </c>
      <c r="AR49" s="3">
        <f>IFERROR(DataShLandRemPot[[#This Row],[CO2Removal_withagri]]/DataShLandRemPot[[#This Row],[GHGI_noLULUCF]],"")</f>
        <v>9.4560307652502242</v>
      </c>
      <c r="AS49" s="3"/>
      <c r="AU49" t="s">
        <v>83</v>
      </c>
      <c r="AV49" t="s">
        <v>84</v>
      </c>
      <c r="AW49">
        <v>35</v>
      </c>
      <c r="AX49">
        <v>31</v>
      </c>
      <c r="AY49">
        <v>167</v>
      </c>
      <c r="AZ49">
        <v>233</v>
      </c>
      <c r="BA49">
        <v>233</v>
      </c>
      <c r="BB49">
        <v>3046</v>
      </c>
    </row>
    <row r="50" spans="1:54">
      <c r="A50" s="2" t="s">
        <v>83</v>
      </c>
      <c r="B50" s="2" t="s">
        <v>84</v>
      </c>
      <c r="C50" s="2">
        <v>8.4600000000000009</v>
      </c>
      <c r="D50" s="2">
        <v>0.1624873</v>
      </c>
      <c r="E50" s="4">
        <v>1.9206536643026004E-2</v>
      </c>
      <c r="F50" s="2">
        <v>0.41119840000000002</v>
      </c>
      <c r="G50" s="2">
        <v>-0.24871109999999999</v>
      </c>
      <c r="H50" s="4">
        <f>IFERROR(DataGHGFAO[[#This Row],[LULUCF_MtCO2e]]/DataGHGFAO[[#This Row],[AFOLU_MtCO2e]],"")</f>
        <v>-1.5306494722972195</v>
      </c>
      <c r="I50" s="2">
        <v>4.8866799999999988E-2</v>
      </c>
      <c r="J50" s="4">
        <f>IFERROR(DataGHGFAO[[#This Row],[Crop_MtCO2e]]/DataGHGFAO[[#This Row],[AFOLU_MtCO2e]],"")</f>
        <v>0.30074227339613613</v>
      </c>
      <c r="K50" s="2">
        <v>0.36233160000000003</v>
      </c>
      <c r="L50" s="4">
        <f>IFERROR(DataGHGFAO[[#This Row],[Livestock_MtCO2e]]/DataGHGFAO[[#This Row],[AFOLU_MtCO2e]],"")</f>
        <v>2.2299071989010835</v>
      </c>
      <c r="N50" t="s">
        <v>141</v>
      </c>
      <c r="O50">
        <v>2018</v>
      </c>
      <c r="P50" t="s">
        <v>639</v>
      </c>
      <c r="Q50">
        <v>15.613093912830346</v>
      </c>
      <c r="S50" t="s">
        <v>353</v>
      </c>
      <c r="T50" t="s">
        <v>354</v>
      </c>
      <c r="U50">
        <v>21.71311296304485</v>
      </c>
      <c r="V50">
        <v>1.4917683202435688</v>
      </c>
      <c r="W50">
        <v>0</v>
      </c>
      <c r="X50">
        <v>0</v>
      </c>
      <c r="Y50">
        <v>23.204881283288419</v>
      </c>
      <c r="Z50">
        <v>26.264495766621753</v>
      </c>
      <c r="AA50">
        <v>6.1256273627132254</v>
      </c>
      <c r="AB50">
        <v>15.99361068249951</v>
      </c>
      <c r="AC50">
        <v>49.074606150000001</v>
      </c>
      <c r="AD50">
        <v>26.264495766621753</v>
      </c>
      <c r="AE50">
        <v>0.2343171259261364</v>
      </c>
      <c r="AF50">
        <v>22.119238045212736</v>
      </c>
      <c r="AG50">
        <v>0.95321487643819425</v>
      </c>
      <c r="AI50" t="s">
        <v>353</v>
      </c>
      <c r="AJ50" t="s">
        <v>354</v>
      </c>
      <c r="AK50">
        <f>SUMIFS(DataLandRemPot[CO2 removal potential],DataLandRemPot[ISO3],DataShLandRemPot[[#This Row],[ISO3]])</f>
        <v>23.204881283288419</v>
      </c>
      <c r="AL50">
        <f>SUMIFS(DataLandRemPot[CO2 removal potential],DataLandRemPot[ISO3],DataShLandRemPot[[#This Row],[ISO3]])+SUMIFS(DataLandRemPot[SCS cropland],DataLandRemPot[ISO3],DataShLandRemPot[[#This Row],[ISO3]])+SUMIFS(DataLandRemPot[SCS grassland],DataLandRemPot[ISO3],DataShLandRemPot[[#This Row],[ISO3]])+SUMIFS(DataLandRemPot[Agroforestry],DataLandRemPot[ISO3],DataShLandRemPot[[#This Row],[ISO3]])</f>
        <v>94.398725478501149</v>
      </c>
      <c r="AM50">
        <f>SUMIFS(DataGHGFAO[TotalGHG_MtCO2e_2019],DataGHGFAO[ISO3],DataShLandRemPot[[#This Row],[ISO3]])-SUMIFS(DataGHGFAO[LULUCF_MtCO2e],DataGHGFAO[ISO3],DataShLandRemPot[[#This Row],[ISO3]])</f>
        <v>81.654085100000003</v>
      </c>
      <c r="AN50">
        <f>SUMIFS(DataGHGI[MtCO2e],DataGHGI[ISO3],DataShLandRemPot[[#This Row],[ISO3]])-SUMIFS(DataGHGI[MtCO2e],DataGHGI[Sector],"Land-Use Change and Forestry",DataGHGI[ISO3],DataShLandRemPot[[#This Row],[ISO3]])</f>
        <v>25.713999999999999</v>
      </c>
      <c r="AO50" s="3">
        <f>IFERROR(DataShLandRemPot[[#This Row],[CO2Removal_noagri]]/DataShLandRemPot[[#This Row],[FAOGHG_noLULUCF]],"")</f>
        <v>0.28418518503844481</v>
      </c>
      <c r="AP50" s="3">
        <f>IFERROR(DataShLandRemPot[[#This Row],[CO2Removal_withagri]]/DataShLandRemPot[[#This Row],[FAOGHG_noLULUCF]],"")</f>
        <v>1.1560808667795746</v>
      </c>
      <c r="AQ50" s="3">
        <f>IFERROR(DataShLandRemPot[[#This Row],[CO2Removal_noagri]]/DataShLandRemPot[[#This Row],[GHGI_noLULUCF]],"")</f>
        <v>0.90242207681762543</v>
      </c>
      <c r="AR50" s="3">
        <f>IFERROR(DataShLandRemPot[[#This Row],[CO2Removal_withagri]]/DataShLandRemPot[[#This Row],[GHGI_noLULUCF]],"")</f>
        <v>3.6711023364121163</v>
      </c>
      <c r="AS50" s="3"/>
      <c r="AU50" t="s">
        <v>97</v>
      </c>
      <c r="AV50" t="s">
        <v>98</v>
      </c>
      <c r="AW50">
        <v>31</v>
      </c>
      <c r="AX50">
        <v>2</v>
      </c>
      <c r="AY50">
        <v>199</v>
      </c>
      <c r="AZ50">
        <v>232</v>
      </c>
      <c r="BA50">
        <v>288</v>
      </c>
      <c r="BB50">
        <v>3286</v>
      </c>
    </row>
    <row r="51" spans="1:54">
      <c r="A51" s="2" t="s">
        <v>97</v>
      </c>
      <c r="B51" s="2" t="s">
        <v>98</v>
      </c>
      <c r="C51" s="2">
        <v>110.77</v>
      </c>
      <c r="D51" s="2">
        <v>0.86514980000000008</v>
      </c>
      <c r="E51" s="4">
        <v>7.8103259005145803E-3</v>
      </c>
      <c r="F51" s="2">
        <v>6.6813594999999992</v>
      </c>
      <c r="G51" s="2">
        <v>-5.8162096999999999</v>
      </c>
      <c r="H51" s="4">
        <f>IFERROR(DataGHGFAO[[#This Row],[LULUCF_MtCO2e]]/DataGHGFAO[[#This Row],[AFOLU_MtCO2e]],"")</f>
        <v>-6.7227776045258283</v>
      </c>
      <c r="I51" s="2">
        <v>2.5924049999999994</v>
      </c>
      <c r="J51" s="4">
        <f>IFERROR(DataGHGFAO[[#This Row],[Crop_MtCO2e]]/DataGHGFAO[[#This Row],[AFOLU_MtCO2e]],"")</f>
        <v>2.9964810718328772</v>
      </c>
      <c r="K51" s="2">
        <v>4.0889544999999998</v>
      </c>
      <c r="L51" s="4">
        <f>IFERROR(DataGHGFAO[[#This Row],[Livestock_MtCO2e]]/DataGHGFAO[[#This Row],[AFOLU_MtCO2e]],"")</f>
        <v>4.7262965326929507</v>
      </c>
      <c r="N51" t="s">
        <v>141</v>
      </c>
      <c r="O51">
        <v>2018</v>
      </c>
      <c r="P51" t="s">
        <v>640</v>
      </c>
      <c r="Q51">
        <v>7.2243511281510155</v>
      </c>
      <c r="S51" t="s">
        <v>213</v>
      </c>
      <c r="T51" t="s">
        <v>214</v>
      </c>
      <c r="U51">
        <v>12.560965921409162</v>
      </c>
      <c r="V51">
        <v>28.881158534709815</v>
      </c>
      <c r="W51">
        <v>0.2762</v>
      </c>
      <c r="X51">
        <v>0</v>
      </c>
      <c r="Y51">
        <v>41.718324456118978</v>
      </c>
      <c r="Z51">
        <v>66.117820322416463</v>
      </c>
      <c r="AA51">
        <v>2.8106028524537736</v>
      </c>
      <c r="AB51">
        <v>8.6350595163859527</v>
      </c>
      <c r="AC51">
        <v>17.021390800000002</v>
      </c>
      <c r="AD51">
        <v>66.117820322416463</v>
      </c>
      <c r="AE51">
        <v>0.16307759188816448</v>
      </c>
      <c r="AF51">
        <v>11.445662368839727</v>
      </c>
      <c r="AG51">
        <v>0.27435575416933961</v>
      </c>
      <c r="AI51" t="s">
        <v>213</v>
      </c>
      <c r="AJ51" t="s">
        <v>214</v>
      </c>
      <c r="AK51">
        <f>SUMIFS(DataLandRemPot[CO2 removal potential],DataLandRemPot[ISO3],DataShLandRemPot[[#This Row],[ISO3]])</f>
        <v>41.718324456118978</v>
      </c>
      <c r="AL51">
        <f>SUMIFS(DataLandRemPot[CO2 removal potential],DataLandRemPot[ISO3],DataShLandRemPot[[#This Row],[ISO3]])+SUMIFS(DataLandRemPot[SCS cropland],DataLandRemPot[ISO3],DataShLandRemPot[[#This Row],[ISO3]])+SUMIFS(DataLandRemPot[SCS grassland],DataLandRemPot[ISO3],DataShLandRemPot[[#This Row],[ISO3]])+SUMIFS(DataLandRemPot[Agroforestry],DataLandRemPot[ISO3],DataShLandRemPot[[#This Row],[ISO3]])</f>
        <v>70.185377624958704</v>
      </c>
      <c r="AM51">
        <f>SUMIFS(DataGHGFAO[TotalGHG_MtCO2e_2019],DataGHGFAO[ISO3],DataShLandRemPot[[#This Row],[ISO3]])-SUMIFS(DataGHGFAO[LULUCF_MtCO2e],DataGHGFAO[ISO3],DataShLandRemPot[[#This Row],[ISO3]])</f>
        <v>113.02133129999999</v>
      </c>
      <c r="AN51">
        <f>SUMIFS(DataGHGI[MtCO2e],DataGHGI[ISO3],DataShLandRemPot[[#This Row],[ISO3]])-SUMIFS(DataGHGI[MtCO2e],DataGHGI[Sector],"Land-Use Change and Forestry",DataGHGI[ISO3],DataShLandRemPot[[#This Row],[ISO3]])</f>
        <v>108.80002</v>
      </c>
      <c r="AO51" s="3">
        <f>IFERROR(DataShLandRemPot[[#This Row],[CO2Removal_noagri]]/DataShLandRemPot[[#This Row],[FAOGHG_noLULUCF]],"")</f>
        <v>0.36911903245399996</v>
      </c>
      <c r="AP51" s="3">
        <f>IFERROR(DataShLandRemPot[[#This Row],[CO2Removal_withagri]]/DataShLandRemPot[[#This Row],[FAOGHG_noLULUCF]],"")</f>
        <v>0.62099231019196743</v>
      </c>
      <c r="AQ51" s="3">
        <f>IFERROR(DataShLandRemPot[[#This Row],[CO2Removal_noagri]]/DataShLandRemPot[[#This Row],[GHGI_noLULUCF]],"")</f>
        <v>0.38344041164807668</v>
      </c>
      <c r="AR51" s="3">
        <f>IFERROR(DataShLandRemPot[[#This Row],[CO2Removal_withagri]]/DataShLandRemPot[[#This Row],[GHGI_noLULUCF]],"")</f>
        <v>0.64508607282387176</v>
      </c>
      <c r="AS51" s="3"/>
      <c r="AU51" t="s">
        <v>51</v>
      </c>
      <c r="AV51" t="s">
        <v>52</v>
      </c>
      <c r="AW51">
        <v>5</v>
      </c>
      <c r="AX51">
        <v>3</v>
      </c>
      <c r="AY51">
        <v>48</v>
      </c>
      <c r="AZ51">
        <v>56</v>
      </c>
      <c r="BA51">
        <v>6</v>
      </c>
      <c r="BB51">
        <v>2097</v>
      </c>
    </row>
    <row r="52" spans="1:54">
      <c r="A52" s="2" t="s">
        <v>73</v>
      </c>
      <c r="B52" s="2" t="s">
        <v>74</v>
      </c>
      <c r="C52" s="2">
        <v>679.57</v>
      </c>
      <c r="D52" s="2">
        <v>651.50647240000001</v>
      </c>
      <c r="E52" s="4">
        <v>0.95870399281898844</v>
      </c>
      <c r="F52" s="2">
        <v>26.948629099999998</v>
      </c>
      <c r="G52" s="2">
        <v>624.55784329999994</v>
      </c>
      <c r="H52" s="4">
        <f>IFERROR(DataGHGFAO[[#This Row],[LULUCF_MtCO2e]]/DataGHGFAO[[#This Row],[AFOLU_MtCO2e]],"")</f>
        <v>0.95863643687110656</v>
      </c>
      <c r="I52" s="2">
        <v>23.879611899999997</v>
      </c>
      <c r="J52" s="4">
        <f>IFERROR(DataGHGFAO[[#This Row],[Crop_MtCO2e]]/DataGHGFAO[[#This Row],[AFOLU_MtCO2e]],"")</f>
        <v>3.6652915836788237E-2</v>
      </c>
      <c r="K52" s="2">
        <v>3.0690172000000002</v>
      </c>
      <c r="L52" s="4">
        <f>IFERROR(DataGHGFAO[[#This Row],[Livestock_MtCO2e]]/DataGHGFAO[[#This Row],[AFOLU_MtCO2e]],"")</f>
        <v>4.7106472921050911E-3</v>
      </c>
      <c r="N52" t="s">
        <v>141</v>
      </c>
      <c r="O52">
        <v>2018</v>
      </c>
      <c r="P52" t="s">
        <v>644</v>
      </c>
      <c r="Q52">
        <v>-5.15266900957673</v>
      </c>
      <c r="S52" t="s">
        <v>89</v>
      </c>
      <c r="T52" t="s">
        <v>90</v>
      </c>
      <c r="U52">
        <v>265.30216363192369</v>
      </c>
      <c r="V52">
        <v>182.81566341892292</v>
      </c>
      <c r="W52">
        <v>54.8994</v>
      </c>
      <c r="X52">
        <v>1.5043728832000001E-2</v>
      </c>
      <c r="Y52">
        <v>503.03227077967858</v>
      </c>
      <c r="Z52">
        <v>587.51849432747042</v>
      </c>
      <c r="AA52">
        <v>148.28151952223763</v>
      </c>
      <c r="AB52">
        <v>162.34551768088255</v>
      </c>
      <c r="AC52">
        <v>675.104152</v>
      </c>
      <c r="AD52">
        <v>587.51849432747042</v>
      </c>
      <c r="AE52">
        <v>0.20864767678185031</v>
      </c>
      <c r="AF52">
        <v>310.62703720312015</v>
      </c>
      <c r="AG52">
        <v>0.61750916441535941</v>
      </c>
      <c r="AI52" t="s">
        <v>89</v>
      </c>
      <c r="AJ52" t="s">
        <v>90</v>
      </c>
      <c r="AK52">
        <f>SUMIFS(DataLandRemPot[CO2 removal potential],DataLandRemPot[ISO3],DataShLandRemPot[[#This Row],[ISO3]])</f>
        <v>503.03227077967858</v>
      </c>
      <c r="AL52">
        <f>SUMIFS(DataLandRemPot[CO2 removal potential],DataLandRemPot[ISO3],DataShLandRemPot[[#This Row],[ISO3]])+SUMIFS(DataLandRemPot[SCS cropland],DataLandRemPot[ISO3],DataShLandRemPot[[#This Row],[ISO3]])+SUMIFS(DataLandRemPot[SCS grassland],DataLandRemPot[ISO3],DataShLandRemPot[[#This Row],[ISO3]])+SUMIFS(DataLandRemPot[Agroforestry],DataLandRemPot[ISO3],DataShLandRemPot[[#This Row],[ISO3]])</f>
        <v>1488.7634599827988</v>
      </c>
      <c r="AM52">
        <f>SUMIFS(DataGHGFAO[TotalGHG_MtCO2e_2019],DataGHGFAO[ISO3],DataShLandRemPot[[#This Row],[ISO3]])-SUMIFS(DataGHGFAO[LULUCF_MtCO2e],DataGHGFAO[ISO3],DataShLandRemPot[[#This Row],[ISO3]])</f>
        <v>12715.087532699999</v>
      </c>
      <c r="AN52">
        <f>SUMIFS(DataGHGI[MtCO2e],DataGHGI[ISO3],DataShLandRemPot[[#This Row],[ISO3]])-SUMIFS(DataGHGI[MtCO2e],DataGHGI[Sector],"Land-Use Change and Forestry",DataGHGI[ISO3],DataShLandRemPot[[#This Row],[ISO3]])</f>
        <v>12300.2</v>
      </c>
      <c r="AO52" s="3">
        <f>IFERROR(DataShLandRemPot[[#This Row],[CO2Removal_noagri]]/DataShLandRemPot[[#This Row],[FAOGHG_noLULUCF]],"")</f>
        <v>3.9561840961456728E-2</v>
      </c>
      <c r="AP52" s="3">
        <f>IFERROR(DataShLandRemPot[[#This Row],[CO2Removal_withagri]]/DataShLandRemPot[[#This Row],[FAOGHG_noLULUCF]],"")</f>
        <v>0.11708637130134375</v>
      </c>
      <c r="AQ52" s="3">
        <f>IFERROR(DataShLandRemPot[[#This Row],[CO2Removal_noagri]]/DataShLandRemPot[[#This Row],[GHGI_noLULUCF]],"")</f>
        <v>4.0896267603752666E-2</v>
      </c>
      <c r="AR52" s="3">
        <f>IFERROR(DataShLandRemPot[[#This Row],[CO2Removal_withagri]]/DataShLandRemPot[[#This Row],[GHGI_noLULUCF]],"")</f>
        <v>0.12103571161304684</v>
      </c>
      <c r="AS52" s="3"/>
      <c r="AU52" t="s">
        <v>73</v>
      </c>
      <c r="AV52" t="s">
        <v>74</v>
      </c>
      <c r="AW52">
        <v>1</v>
      </c>
      <c r="AX52">
        <v>1</v>
      </c>
      <c r="AY52">
        <v>5</v>
      </c>
      <c r="AZ52">
        <v>7</v>
      </c>
      <c r="BA52">
        <v>1</v>
      </c>
      <c r="BB52">
        <v>1913</v>
      </c>
    </row>
    <row r="53" spans="1:54">
      <c r="A53" s="2" t="s">
        <v>235</v>
      </c>
      <c r="B53" s="2" t="s">
        <v>236</v>
      </c>
      <c r="C53" s="2">
        <v>44.06</v>
      </c>
      <c r="D53" s="2">
        <v>11.48859</v>
      </c>
      <c r="E53" s="4">
        <v>0.26074875170222422</v>
      </c>
      <c r="F53" s="2">
        <v>10.6323276</v>
      </c>
      <c r="G53" s="2">
        <v>0.85626250000000004</v>
      </c>
      <c r="H53" s="4">
        <f>IFERROR(DataGHGFAO[[#This Row],[LULUCF_MtCO2e]]/DataGHGFAO[[#This Row],[AFOLU_MtCO2e]],"")</f>
        <v>7.4531556962168552E-2</v>
      </c>
      <c r="I53" s="2">
        <v>2.0571429000000006</v>
      </c>
      <c r="J53" s="4">
        <f>IFERROR(DataGHGFAO[[#This Row],[Crop_MtCO2e]]/DataGHGFAO[[#This Row],[AFOLU_MtCO2e]],"")</f>
        <v>0.17905964961757714</v>
      </c>
      <c r="K53" s="2">
        <v>8.5751846999999994</v>
      </c>
      <c r="L53" s="4">
        <f>IFERROR(DataGHGFAO[[#This Row],[Livestock_MtCO2e]]/DataGHGFAO[[#This Row],[AFOLU_MtCO2e]],"")</f>
        <v>0.74640880212454264</v>
      </c>
      <c r="N53" t="s">
        <v>141</v>
      </c>
      <c r="O53">
        <v>2018</v>
      </c>
      <c r="P53" t="s">
        <v>642</v>
      </c>
      <c r="Q53">
        <v>1.4195151251923441</v>
      </c>
      <c r="S53" t="s">
        <v>520</v>
      </c>
      <c r="T53" t="s">
        <v>521</v>
      </c>
      <c r="U53">
        <v>0</v>
      </c>
      <c r="V53">
        <v>0</v>
      </c>
      <c r="W53">
        <v>0</v>
      </c>
      <c r="X53">
        <v>0</v>
      </c>
      <c r="Y53">
        <v>0</v>
      </c>
      <c r="Z53">
        <v>0</v>
      </c>
      <c r="AA53">
        <v>0</v>
      </c>
      <c r="AB53">
        <v>0</v>
      </c>
      <c r="AC53">
        <v>0</v>
      </c>
      <c r="AD53">
        <v>0</v>
      </c>
      <c r="AE53">
        <v>0</v>
      </c>
      <c r="AF53">
        <v>0</v>
      </c>
      <c r="AG53">
        <v>0</v>
      </c>
      <c r="AI53" t="s">
        <v>520</v>
      </c>
      <c r="AJ53" t="s">
        <v>521</v>
      </c>
      <c r="AK53">
        <f>SUMIFS(DataLandRemPot[CO2 removal potential],DataLandRemPot[ISO3],DataShLandRemPot[[#This Row],[ISO3]])</f>
        <v>0</v>
      </c>
      <c r="AL53">
        <f>SUMIFS(DataLandRemPot[CO2 removal potential],DataLandRemPot[ISO3],DataShLandRemPot[[#This Row],[ISO3]])+SUMIFS(DataLandRemPot[SCS cropland],DataLandRemPot[ISO3],DataShLandRemPot[[#This Row],[ISO3]])+SUMIFS(DataLandRemPot[SCS grassland],DataLandRemPot[ISO3],DataShLandRemPot[[#This Row],[ISO3]])+SUMIFS(DataLandRemPot[Agroforestry],DataLandRemPot[ISO3],DataShLandRemPot[[#This Row],[ISO3]])</f>
        <v>0</v>
      </c>
      <c r="AM53">
        <f>SUMIFS(DataGHGFAO[TotalGHG_MtCO2e_2019],DataGHGFAO[ISO3],DataShLandRemPot[[#This Row],[ISO3]])-SUMIFS(DataGHGFAO[LULUCF_MtCO2e],DataGHGFAO[ISO3],DataShLandRemPot[[#This Row],[ISO3]])</f>
        <v>0</v>
      </c>
      <c r="AN53">
        <f>SUMIFS(DataGHGI[MtCO2e],DataGHGI[ISO3],DataShLandRemPot[[#This Row],[ISO3]])-SUMIFS(DataGHGI[MtCO2e],DataGHGI[Sector],"Land-Use Change and Forestry",DataGHGI[ISO3],DataShLandRemPot[[#This Row],[ISO3]])</f>
        <v>0</v>
      </c>
      <c r="AO53" s="3" t="str">
        <f>IFERROR(DataShLandRemPot[[#This Row],[CO2Removal_noagri]]/DataShLandRemPot[[#This Row],[FAOGHG_noLULUCF]],"")</f>
        <v/>
      </c>
      <c r="AP53" s="3" t="str">
        <f>IFERROR(DataShLandRemPot[[#This Row],[CO2Removal_withagri]]/DataShLandRemPot[[#This Row],[FAOGHG_noLULUCF]],"")</f>
        <v/>
      </c>
      <c r="AQ53" s="3" t="str">
        <f>IFERROR(DataShLandRemPot[[#This Row],[CO2Removal_noagri]]/DataShLandRemPot[[#This Row],[GHGI_noLULUCF]],"")</f>
        <v/>
      </c>
      <c r="AR53" s="3" t="str">
        <f>IFERROR(DataShLandRemPot[[#This Row],[CO2Removal_withagri]]/DataShLandRemPot[[#This Row],[GHGI_noLULUCF]],"")</f>
        <v/>
      </c>
      <c r="AS53" s="3"/>
      <c r="AU53" t="s">
        <v>235</v>
      </c>
      <c r="AV53" t="s">
        <v>236</v>
      </c>
      <c r="AW53">
        <v>72</v>
      </c>
      <c r="AX53">
        <v>5</v>
      </c>
      <c r="AY53">
        <v>202</v>
      </c>
      <c r="AZ53">
        <v>279</v>
      </c>
      <c r="BA53">
        <v>409</v>
      </c>
      <c r="BB53">
        <v>3421</v>
      </c>
    </row>
    <row r="54" spans="1:54">
      <c r="A54" s="2" t="s">
        <v>333</v>
      </c>
      <c r="B54" s="2" t="s">
        <v>334</v>
      </c>
      <c r="C54" s="2">
        <v>1.38</v>
      </c>
      <c r="D54" s="2">
        <v>0.74277250000000006</v>
      </c>
      <c r="E54" s="4">
        <v>0.53824094202898554</v>
      </c>
      <c r="F54" s="2">
        <v>0.7427667</v>
      </c>
      <c r="G54" s="2">
        <v>5.9000000000000003E-6</v>
      </c>
      <c r="H54" s="4">
        <f>IFERROR(DataGHGFAO[[#This Row],[LULUCF_MtCO2e]]/DataGHGFAO[[#This Row],[AFOLU_MtCO2e]],"")</f>
        <v>7.9432127603000921E-6</v>
      </c>
      <c r="I54" s="2">
        <v>3.2229999999988657E-4</v>
      </c>
      <c r="J54" s="4">
        <f>IFERROR(DataGHGFAO[[#This Row],[Crop_MtCO2e]]/DataGHGFAO[[#This Row],[AFOLU_MtCO2e]],"")</f>
        <v>4.3391482587183363E-4</v>
      </c>
      <c r="K54" s="2">
        <v>0.74244440000000012</v>
      </c>
      <c r="L54" s="4">
        <f>IFERROR(DataGHGFAO[[#This Row],[Livestock_MtCO2e]]/DataGHGFAO[[#This Row],[AFOLU_MtCO2e]],"")</f>
        <v>0.99955827659209251</v>
      </c>
      <c r="N54" t="s">
        <v>141</v>
      </c>
      <c r="O54">
        <v>2018</v>
      </c>
      <c r="P54" t="s">
        <v>643</v>
      </c>
      <c r="Q54">
        <v>0</v>
      </c>
      <c r="S54" t="s">
        <v>522</v>
      </c>
      <c r="T54" t="s">
        <v>523</v>
      </c>
      <c r="U54">
        <v>0</v>
      </c>
      <c r="V54">
        <v>0</v>
      </c>
      <c r="W54">
        <v>0</v>
      </c>
      <c r="X54">
        <v>0</v>
      </c>
      <c r="Y54">
        <v>0</v>
      </c>
      <c r="Z54">
        <v>0</v>
      </c>
      <c r="AA54">
        <v>0</v>
      </c>
      <c r="AB54">
        <v>0</v>
      </c>
      <c r="AC54">
        <v>0</v>
      </c>
      <c r="AD54">
        <v>0</v>
      </c>
      <c r="AE54">
        <v>0</v>
      </c>
      <c r="AF54">
        <v>0</v>
      </c>
      <c r="AG54">
        <v>0</v>
      </c>
      <c r="AI54" t="s">
        <v>522</v>
      </c>
      <c r="AJ54" t="s">
        <v>523</v>
      </c>
      <c r="AK54">
        <f>SUMIFS(DataLandRemPot[CO2 removal potential],DataLandRemPot[ISO3],DataShLandRemPot[[#This Row],[ISO3]])</f>
        <v>0</v>
      </c>
      <c r="AL54">
        <f>SUMIFS(DataLandRemPot[CO2 removal potential],DataLandRemPot[ISO3],DataShLandRemPot[[#This Row],[ISO3]])+SUMIFS(DataLandRemPot[SCS cropland],DataLandRemPot[ISO3],DataShLandRemPot[[#This Row],[ISO3]])+SUMIFS(DataLandRemPot[SCS grassland],DataLandRemPot[ISO3],DataShLandRemPot[[#This Row],[ISO3]])+SUMIFS(DataLandRemPot[Agroforestry],DataLandRemPot[ISO3],DataShLandRemPot[[#This Row],[ISO3]])</f>
        <v>0</v>
      </c>
      <c r="AM54">
        <f>SUMIFS(DataGHGFAO[TotalGHG_MtCO2e_2019],DataGHGFAO[ISO3],DataShLandRemPot[[#This Row],[ISO3]])-SUMIFS(DataGHGFAO[LULUCF_MtCO2e],DataGHGFAO[ISO3],DataShLandRemPot[[#This Row],[ISO3]])</f>
        <v>0</v>
      </c>
      <c r="AN54">
        <f>SUMIFS(DataGHGI[MtCO2e],DataGHGI[ISO3],DataShLandRemPot[[#This Row],[ISO3]])-SUMIFS(DataGHGI[MtCO2e],DataGHGI[Sector],"Land-Use Change and Forestry",DataGHGI[ISO3],DataShLandRemPot[[#This Row],[ISO3]])</f>
        <v>0</v>
      </c>
      <c r="AO54" s="3" t="str">
        <f>IFERROR(DataShLandRemPot[[#This Row],[CO2Removal_noagri]]/DataShLandRemPot[[#This Row],[FAOGHG_noLULUCF]],"")</f>
        <v/>
      </c>
      <c r="AP54" s="3" t="str">
        <f>IFERROR(DataShLandRemPot[[#This Row],[CO2Removal_withagri]]/DataShLandRemPot[[#This Row],[FAOGHG_noLULUCF]],"")</f>
        <v/>
      </c>
      <c r="AQ54" s="3" t="str">
        <f>IFERROR(DataShLandRemPot[[#This Row],[CO2Removal_noagri]]/DataShLandRemPot[[#This Row],[GHGI_noLULUCF]],"")</f>
        <v/>
      </c>
      <c r="AR54" s="3" t="str">
        <f>IFERROR(DataShLandRemPot[[#This Row],[CO2Removal_withagri]]/DataShLandRemPot[[#This Row],[GHGI_noLULUCF]],"")</f>
        <v/>
      </c>
      <c r="AS54" s="3"/>
      <c r="AU54" t="s">
        <v>333</v>
      </c>
      <c r="AV54" t="s">
        <v>334</v>
      </c>
      <c r="AW54">
        <v>41</v>
      </c>
      <c r="AX54">
        <v>24</v>
      </c>
      <c r="AY54">
        <v>1</v>
      </c>
      <c r="AZ54">
        <v>66</v>
      </c>
      <c r="BA54">
        <v>85</v>
      </c>
      <c r="BB54">
        <v>2795</v>
      </c>
    </row>
    <row r="55" spans="1:54">
      <c r="A55" s="2" t="s">
        <v>425</v>
      </c>
      <c r="B55" s="2" t="s">
        <v>426</v>
      </c>
      <c r="C55" s="2">
        <v>220.66</v>
      </c>
      <c r="D55" s="2">
        <v>2.4677600000000001E-2</v>
      </c>
      <c r="E55" s="4">
        <v>1.118354028822623E-4</v>
      </c>
      <c r="F55" s="2">
        <v>3.8603800000000001E-2</v>
      </c>
      <c r="G55" s="2">
        <v>-1.39262E-2</v>
      </c>
      <c r="H55" s="4">
        <f>IFERROR(DataGHGFAO[[#This Row],[LULUCF_MtCO2e]]/DataGHGFAO[[#This Row],[AFOLU_MtCO2e]],"")</f>
        <v>-0.5643255421921094</v>
      </c>
      <c r="I55" s="2">
        <v>4.9199999999999938E-4</v>
      </c>
      <c r="J55" s="4">
        <f>IFERROR(DataGHGFAO[[#This Row],[Crop_MtCO2e]]/DataGHGFAO[[#This Row],[AFOLU_MtCO2e]],"")</f>
        <v>1.9937108957110875E-2</v>
      </c>
      <c r="K55" s="2">
        <v>3.8111800000000001E-2</v>
      </c>
      <c r="L55" s="4">
        <f>IFERROR(DataGHGFAO[[#This Row],[Livestock_MtCO2e]]/DataGHGFAO[[#This Row],[AFOLU_MtCO2e]],"")</f>
        <v>1.5443884332349986</v>
      </c>
      <c r="N55" t="s">
        <v>411</v>
      </c>
      <c r="O55">
        <v>2013</v>
      </c>
      <c r="P55" t="s">
        <v>638</v>
      </c>
      <c r="Q55">
        <v>49.232161194</v>
      </c>
      <c r="S55" t="s">
        <v>241</v>
      </c>
      <c r="T55" t="s">
        <v>242</v>
      </c>
      <c r="U55">
        <v>148.23801621937673</v>
      </c>
      <c r="V55">
        <v>6.1495238107125241</v>
      </c>
      <c r="W55">
        <v>1.7544999999999999</v>
      </c>
      <c r="X55">
        <v>0.50699210026666663</v>
      </c>
      <c r="Y55">
        <v>156.64903213035595</v>
      </c>
      <c r="Z55">
        <v>398.50193935229788</v>
      </c>
      <c r="AA55">
        <v>5.2280375493422842</v>
      </c>
      <c r="AB55">
        <v>19.224047597470467</v>
      </c>
      <c r="AC55">
        <v>24.277515530000002</v>
      </c>
      <c r="AD55">
        <v>398.50193935229788</v>
      </c>
      <c r="AE55">
        <v>0.11905856423618794</v>
      </c>
      <c r="AF55">
        <v>24.452085146812749</v>
      </c>
      <c r="AG55">
        <v>0.15609470939127715</v>
      </c>
      <c r="AI55" t="s">
        <v>241</v>
      </c>
      <c r="AJ55" t="s">
        <v>242</v>
      </c>
      <c r="AK55">
        <f>SUMIFS(DataLandRemPot[CO2 removal potential],DataLandRemPot[ISO3],DataShLandRemPot[[#This Row],[ISO3]])</f>
        <v>156.64903213035595</v>
      </c>
      <c r="AL55">
        <f>SUMIFS(DataLandRemPot[CO2 removal potential],DataLandRemPot[ISO3],DataShLandRemPot[[#This Row],[ISO3]])+SUMIFS(DataLandRemPot[SCS cropland],DataLandRemPot[ISO3],DataShLandRemPot[[#This Row],[ISO3]])+SUMIFS(DataLandRemPot[SCS grassland],DataLandRemPot[ISO3],DataShLandRemPot[[#This Row],[ISO3]])+SUMIFS(DataLandRemPot[Agroforestry],DataLandRemPot[ISO3],DataShLandRemPot[[#This Row],[ISO3]])</f>
        <v>205.37863280716869</v>
      </c>
      <c r="AM55">
        <f>SUMIFS(DataGHGFAO[TotalGHG_MtCO2e_2019],DataGHGFAO[ISO3],DataShLandRemPot[[#This Row],[ISO3]])-SUMIFS(DataGHGFAO[LULUCF_MtCO2e],DataGHGFAO[ISO3],DataShLandRemPot[[#This Row],[ISO3]])</f>
        <v>187.34332879999999</v>
      </c>
      <c r="AN55">
        <f>SUMIFS(DataGHGI[MtCO2e],DataGHGI[ISO3],DataShLandRemPot[[#This Row],[ISO3]])-SUMIFS(DataGHGI[MtCO2e],DataGHGI[Sector],"Land-Use Change and Forestry",DataGHGI[ISO3],DataShLandRemPot[[#This Row],[ISO3]])</f>
        <v>153.88476699999998</v>
      </c>
      <c r="AO55" s="3">
        <f>IFERROR(DataShLandRemPot[[#This Row],[CO2Removal_noagri]]/DataShLandRemPot[[#This Row],[FAOGHG_noLULUCF]],"")</f>
        <v>0.83616018319813235</v>
      </c>
      <c r="AP55" s="3">
        <f>IFERROR(DataShLandRemPot[[#This Row],[CO2Removal_withagri]]/DataShLandRemPot[[#This Row],[FAOGHG_noLULUCF]],"")</f>
        <v>1.0962687282365011</v>
      </c>
      <c r="AQ55" s="3">
        <f>IFERROR(DataShLandRemPot[[#This Row],[CO2Removal_noagri]]/DataShLandRemPot[[#This Row],[GHGI_noLULUCF]],"")</f>
        <v>1.0179632148408553</v>
      </c>
      <c r="AR55" s="3">
        <f>IFERROR(DataShLandRemPot[[#This Row],[CO2Removal_withagri]]/DataShLandRemPot[[#This Row],[GHGI_noLULUCF]],"")</f>
        <v>1.334626141437175</v>
      </c>
      <c r="AS55" s="3"/>
      <c r="AU55" t="s">
        <v>425</v>
      </c>
      <c r="AV55" t="s">
        <v>426</v>
      </c>
      <c r="AW55">
        <v>57</v>
      </c>
      <c r="AX55">
        <v>5</v>
      </c>
      <c r="AY55">
        <v>85</v>
      </c>
      <c r="AZ55">
        <v>147</v>
      </c>
      <c r="BA55">
        <v>208</v>
      </c>
      <c r="BB55">
        <v>2929</v>
      </c>
    </row>
    <row r="56" spans="1:54">
      <c r="A56" s="2" t="s">
        <v>239</v>
      </c>
      <c r="B56" s="2" t="s">
        <v>240</v>
      </c>
      <c r="C56" s="2">
        <v>39.76</v>
      </c>
      <c r="D56" s="2">
        <v>8.2464320000000004</v>
      </c>
      <c r="E56" s="4">
        <v>0.20740523138833</v>
      </c>
      <c r="F56" s="2">
        <v>9.798764499999999</v>
      </c>
      <c r="G56" s="2">
        <v>-1.5523324999999999</v>
      </c>
      <c r="H56" s="4">
        <f>IFERROR(DataGHGFAO[[#This Row],[LULUCF_MtCO2e]]/DataGHGFAO[[#This Row],[AFOLU_MtCO2e]],"")</f>
        <v>-0.1882429273654351</v>
      </c>
      <c r="I56" s="2">
        <v>2.0072660999999998</v>
      </c>
      <c r="J56" s="4">
        <f>IFERROR(DataGHGFAO[[#This Row],[Crop_MtCO2e]]/DataGHGFAO[[#This Row],[AFOLU_MtCO2e]],"")</f>
        <v>0.2434102530645981</v>
      </c>
      <c r="K56" s="2">
        <v>7.7914983999999992</v>
      </c>
      <c r="L56" s="4">
        <f>IFERROR(DataGHGFAO[[#This Row],[Livestock_MtCO2e]]/DataGHGFAO[[#This Row],[AFOLU_MtCO2e]],"")</f>
        <v>0.94483267430083684</v>
      </c>
      <c r="N56" t="s">
        <v>411</v>
      </c>
      <c r="O56">
        <v>2013</v>
      </c>
      <c r="P56" t="s">
        <v>639</v>
      </c>
      <c r="Q56">
        <v>1.29961122783</v>
      </c>
      <c r="S56" t="s">
        <v>317</v>
      </c>
      <c r="T56" t="s">
        <v>318</v>
      </c>
      <c r="U56">
        <v>1.2423967022731214E-2</v>
      </c>
      <c r="V56">
        <v>3.1395676043515196E-2</v>
      </c>
      <c r="W56">
        <v>0</v>
      </c>
      <c r="X56">
        <v>4.2239999999999997E-6</v>
      </c>
      <c r="Y56">
        <v>4.3823867066246407E-2</v>
      </c>
      <c r="Z56">
        <v>0.13151793405987069</v>
      </c>
      <c r="AA56">
        <v>9.7927414160938805E-3</v>
      </c>
      <c r="AB56">
        <v>3.8956261673093232E-3</v>
      </c>
      <c r="AC56">
        <v>5.7684447550000002E-4</v>
      </c>
      <c r="AD56">
        <v>0.13151793405987069</v>
      </c>
      <c r="AE56">
        <v>0.23564442386687515</v>
      </c>
      <c r="AF56">
        <v>1.3688367583403204E-2</v>
      </c>
      <c r="AG56">
        <v>0.31234960535799283</v>
      </c>
      <c r="AI56" t="s">
        <v>317</v>
      </c>
      <c r="AJ56" t="s">
        <v>318</v>
      </c>
      <c r="AK56">
        <f>SUMIFS(DataLandRemPot[CO2 removal potential],DataLandRemPot[ISO3],DataShLandRemPot[[#This Row],[ISO3]])</f>
        <v>4.3823867066246407E-2</v>
      </c>
      <c r="AL56">
        <f>SUMIFS(DataLandRemPot[CO2 removal potential],DataLandRemPot[ISO3],DataShLandRemPot[[#This Row],[ISO3]])+SUMIFS(DataLandRemPot[SCS cropland],DataLandRemPot[ISO3],DataShLandRemPot[[#This Row],[ISO3]])+SUMIFS(DataLandRemPot[SCS grassland],DataLandRemPot[ISO3],DataShLandRemPot[[#This Row],[ISO3]])+SUMIFS(DataLandRemPot[Agroforestry],DataLandRemPot[ISO3],DataShLandRemPot[[#This Row],[ISO3]])</f>
        <v>5.8089079125149615E-2</v>
      </c>
      <c r="AM56">
        <f>SUMIFS(DataGHGFAO[TotalGHG_MtCO2e_2019],DataGHGFAO[ISO3],DataShLandRemPot[[#This Row],[ISO3]])-SUMIFS(DataGHGFAO[LULUCF_MtCO2e],DataGHGFAO[ISO3],DataShLandRemPot[[#This Row],[ISO3]])</f>
        <v>0.6400361</v>
      </c>
      <c r="AN56">
        <f>SUMIFS(DataGHGI[MtCO2e],DataGHGI[ISO3],DataShLandRemPot[[#This Row],[ISO3]])-SUMIFS(DataGHGI[MtCO2e],DataGHGI[Sector],"Land-Use Change and Forestry",DataGHGI[ISO3],DataShLandRemPot[[#This Row],[ISO3]])</f>
        <v>0.28505001200000013</v>
      </c>
      <c r="AO56" s="3">
        <f>IFERROR(DataShLandRemPot[[#This Row],[CO2Removal_noagri]]/DataShLandRemPot[[#This Row],[FAOGHG_noLULUCF]],"")</f>
        <v>6.8470930102608907E-2</v>
      </c>
      <c r="AP56" s="3">
        <f>IFERROR(DataShLandRemPot[[#This Row],[CO2Removal_withagri]]/DataShLandRemPot[[#This Row],[FAOGHG_noLULUCF]],"")</f>
        <v>9.0759066754437151E-2</v>
      </c>
      <c r="AQ56" s="3">
        <f>IFERROR(DataShLandRemPot[[#This Row],[CO2Removal_noagri]]/DataShLandRemPot[[#This Row],[GHGI_noLULUCF]],"")</f>
        <v>0.15374097604404377</v>
      </c>
      <c r="AR56" s="3">
        <f>IFERROR(DataShLandRemPot[[#This Row],[CO2Removal_withagri]]/DataShLandRemPot[[#This Row],[GHGI_noLULUCF]],"")</f>
        <v>0.20378556982888177</v>
      </c>
      <c r="AS56" s="3"/>
      <c r="AU56" t="s">
        <v>239</v>
      </c>
      <c r="AV56" t="s">
        <v>240</v>
      </c>
      <c r="AW56">
        <v>37</v>
      </c>
      <c r="AX56">
        <v>1</v>
      </c>
      <c r="AY56">
        <v>42</v>
      </c>
      <c r="AZ56">
        <v>80</v>
      </c>
      <c r="BA56">
        <v>180</v>
      </c>
      <c r="BB56">
        <v>2970</v>
      </c>
    </row>
    <row r="57" spans="1:54">
      <c r="A57" s="2" t="s">
        <v>179</v>
      </c>
      <c r="B57" s="2" t="s">
        <v>180</v>
      </c>
      <c r="C57" s="2">
        <v>98.7</v>
      </c>
      <c r="D57" s="2">
        <v>39.285633199999999</v>
      </c>
      <c r="E57" s="4">
        <v>0.39803073150962509</v>
      </c>
      <c r="F57" s="2">
        <v>13.1179223</v>
      </c>
      <c r="G57" s="2">
        <v>26.167710800000002</v>
      </c>
      <c r="H57" s="4">
        <f>IFERROR(DataGHGFAO[[#This Row],[LULUCF_MtCO2e]]/DataGHGFAO[[#This Row],[AFOLU_MtCO2e]],"")</f>
        <v>0.66608855880678541</v>
      </c>
      <c r="I57" s="2">
        <v>2.7837879000000019</v>
      </c>
      <c r="J57" s="4">
        <f>IFERROR(DataGHGFAO[[#This Row],[Crop_MtCO2e]]/DataGHGFAO[[#This Row],[AFOLU_MtCO2e]],"")</f>
        <v>7.0860201891820393E-2</v>
      </c>
      <c r="K57" s="2">
        <v>10.334134399999998</v>
      </c>
      <c r="L57" s="4">
        <f>IFERROR(DataGHGFAO[[#This Row],[Livestock_MtCO2e]]/DataGHGFAO[[#This Row],[AFOLU_MtCO2e]],"")</f>
        <v>0.26305123675593445</v>
      </c>
      <c r="N57" t="s">
        <v>411</v>
      </c>
      <c r="O57">
        <v>2013</v>
      </c>
      <c r="P57" t="s">
        <v>640</v>
      </c>
      <c r="Q57">
        <v>6.6942146710000001</v>
      </c>
      <c r="S57" t="s">
        <v>73</v>
      </c>
      <c r="T57" t="s">
        <v>524</v>
      </c>
      <c r="U57">
        <v>151.13088904513864</v>
      </c>
      <c r="V57">
        <v>13.696865117037632</v>
      </c>
      <c r="W57">
        <v>3.27</v>
      </c>
      <c r="X57">
        <v>4.4150843733333334E-2</v>
      </c>
      <c r="Y57">
        <v>168.14190500590962</v>
      </c>
      <c r="Z57">
        <v>662.01476232529569</v>
      </c>
      <c r="AA57">
        <v>15.447744796179014</v>
      </c>
      <c r="AB57">
        <v>7.7461268339009743</v>
      </c>
      <c r="AC57">
        <v>0.28801298739999998</v>
      </c>
      <c r="AD57">
        <v>662.01476232529569</v>
      </c>
      <c r="AE57">
        <v>0.12103858125165134</v>
      </c>
      <c r="AF57">
        <v>23.19387163007999</v>
      </c>
      <c r="AG57">
        <v>0.13794224366177368</v>
      </c>
      <c r="AI57" t="s">
        <v>73</v>
      </c>
      <c r="AJ57" t="s">
        <v>524</v>
      </c>
      <c r="AK57">
        <f>SUMIFS(DataLandRemPot[CO2 removal potential],DataLandRemPot[ISO3],DataShLandRemPot[[#This Row],[ISO3]])</f>
        <v>168.14190500590962</v>
      </c>
      <c r="AL57">
        <f>SUMIFS(DataLandRemPot[CO2 removal potential],DataLandRemPot[ISO3],DataShLandRemPot[[#This Row],[ISO3]])+SUMIFS(DataLandRemPot[SCS cropland],DataLandRemPot[ISO3],DataShLandRemPot[[#This Row],[ISO3]])+SUMIFS(DataLandRemPot[SCS grassland],DataLandRemPot[ISO3],DataShLandRemPot[[#This Row],[ISO3]])+SUMIFS(DataLandRemPot[Agroforestry],DataLandRemPot[ISO3],DataShLandRemPot[[#This Row],[ISO3]])</f>
        <v>191.62378962338963</v>
      </c>
      <c r="AM57">
        <f>SUMIFS(DataGHGFAO[TotalGHG_MtCO2e_2019],DataGHGFAO[ISO3],DataShLandRemPot[[#This Row],[ISO3]])-SUMIFS(DataGHGFAO[LULUCF_MtCO2e],DataGHGFAO[ISO3],DataShLandRemPot[[#This Row],[ISO3]])</f>
        <v>55.012156700000105</v>
      </c>
      <c r="AN57">
        <f>SUMIFS(DataGHGI[MtCO2e],DataGHGI[ISO3],DataShLandRemPot[[#This Row],[ISO3]])-SUMIFS(DataGHGI[MtCO2e],DataGHGI[Sector],"Land-Use Change and Forestry",DataGHGI[ISO3],DataShLandRemPot[[#This Row],[ISO3]])</f>
        <v>45.998980000000017</v>
      </c>
      <c r="AO57" s="3">
        <f>IFERROR(DataShLandRemPot[[#This Row],[CO2Removal_noagri]]/DataShLandRemPot[[#This Row],[FAOGHG_noLULUCF]],"")</f>
        <v>3.0564499756452794</v>
      </c>
      <c r="AP57" s="3">
        <f>IFERROR(DataShLandRemPot[[#This Row],[CO2Removal_withagri]]/DataShLandRemPot[[#This Row],[FAOGHG_noLULUCF]],"")</f>
        <v>3.48329898550204</v>
      </c>
      <c r="AQ57" s="3">
        <f>IFERROR(DataShLandRemPot[[#This Row],[CO2Removal_noagri]]/DataShLandRemPot[[#This Row],[GHGI_noLULUCF]],"")</f>
        <v>3.6553398576644431</v>
      </c>
      <c r="AR57" s="3">
        <f>IFERROR(DataShLandRemPot[[#This Row],[CO2Removal_withagri]]/DataShLandRemPot[[#This Row],[GHGI_noLULUCF]],"")</f>
        <v>4.1658269297143011</v>
      </c>
      <c r="AS57" s="3"/>
      <c r="AU57" t="s">
        <v>179</v>
      </c>
      <c r="AV57" t="s">
        <v>180</v>
      </c>
      <c r="AW57">
        <v>79</v>
      </c>
      <c r="AX57">
        <v>2</v>
      </c>
      <c r="AY57">
        <v>50</v>
      </c>
      <c r="AZ57">
        <v>131</v>
      </c>
      <c r="BA57">
        <v>204</v>
      </c>
      <c r="BB57">
        <v>2563</v>
      </c>
    </row>
    <row r="58" spans="1:54">
      <c r="A58" s="2" t="s">
        <v>125</v>
      </c>
      <c r="B58" s="2" t="s">
        <v>126</v>
      </c>
      <c r="C58" s="2">
        <v>351.96</v>
      </c>
      <c r="D58" s="2">
        <v>32.918893300000001</v>
      </c>
      <c r="E58" s="4">
        <v>9.3530211671780897E-2</v>
      </c>
      <c r="F58" s="2">
        <v>32.736075599999999</v>
      </c>
      <c r="G58" s="2">
        <v>0.1828177</v>
      </c>
      <c r="H58" s="4">
        <f>IFERROR(DataGHGFAO[[#This Row],[LULUCF_MtCO2e]]/DataGHGFAO[[#This Row],[AFOLU_MtCO2e]],"")</f>
        <v>5.5535797735946366E-3</v>
      </c>
      <c r="I58" s="2">
        <v>14.9648371</v>
      </c>
      <c r="J58" s="4">
        <f>IFERROR(DataGHGFAO[[#This Row],[Crop_MtCO2e]]/DataGHGFAO[[#This Row],[AFOLU_MtCO2e]],"")</f>
        <v>0.45459721150467719</v>
      </c>
      <c r="K58" s="2">
        <v>17.771238499999999</v>
      </c>
      <c r="L58" s="4">
        <f>IFERROR(DataGHGFAO[[#This Row],[Livestock_MtCO2e]]/DataGHGFAO[[#This Row],[AFOLU_MtCO2e]],"")</f>
        <v>0.53984920872172815</v>
      </c>
      <c r="N58" t="s">
        <v>411</v>
      </c>
      <c r="O58">
        <v>2013</v>
      </c>
      <c r="P58" t="s">
        <v>641</v>
      </c>
      <c r="Q58">
        <v>-6.1981156750000004</v>
      </c>
      <c r="S58" t="s">
        <v>149</v>
      </c>
      <c r="T58" t="s">
        <v>525</v>
      </c>
      <c r="U58">
        <v>28.115945952938254</v>
      </c>
      <c r="V58">
        <v>9.2515361196476338</v>
      </c>
      <c r="W58">
        <v>1.0790999999999999</v>
      </c>
      <c r="X58">
        <v>0</v>
      </c>
      <c r="Y58">
        <v>38.446582072585883</v>
      </c>
      <c r="Z58">
        <v>199.23306455471882</v>
      </c>
      <c r="AA58">
        <v>2.0340018949952356</v>
      </c>
      <c r="AB58">
        <v>0.83429155382267195</v>
      </c>
      <c r="AC58">
        <v>4.1787305869999999E-2</v>
      </c>
      <c r="AD58">
        <v>199.23306455471882</v>
      </c>
      <c r="AE58">
        <v>6.9355050739885432E-2</v>
      </c>
      <c r="AF58">
        <v>2.8682934488179077</v>
      </c>
      <c r="AG58">
        <v>7.4604640885961304E-2</v>
      </c>
      <c r="AI58" t="s">
        <v>149</v>
      </c>
      <c r="AJ58" t="s">
        <v>525</v>
      </c>
      <c r="AK58">
        <f>SUMIFS(DataLandRemPot[CO2 removal potential],DataLandRemPot[ISO3],DataShLandRemPot[[#This Row],[ISO3]])</f>
        <v>38.446582072585883</v>
      </c>
      <c r="AL58">
        <f>SUMIFS(DataLandRemPot[CO2 removal potential],DataLandRemPot[ISO3],DataShLandRemPot[[#This Row],[ISO3]])+SUMIFS(DataLandRemPot[SCS cropland],DataLandRemPot[ISO3],DataShLandRemPot[[#This Row],[ISO3]])+SUMIFS(DataLandRemPot[SCS grassland],DataLandRemPot[ISO3],DataShLandRemPot[[#This Row],[ISO3]])+SUMIFS(DataLandRemPot[Agroforestry],DataLandRemPot[ISO3],DataShLandRemPot[[#This Row],[ISO3]])</f>
        <v>41.356662827273794</v>
      </c>
      <c r="AM58">
        <f>SUMIFS(DataGHGFAO[TotalGHG_MtCO2e_2019],DataGHGFAO[ISO3],DataShLandRemPot[[#This Row],[ISO3]])-SUMIFS(DataGHGFAO[LULUCF_MtCO2e],DataGHGFAO[ISO3],DataShLandRemPot[[#This Row],[ISO3]])</f>
        <v>19.199567999999999</v>
      </c>
      <c r="AN58">
        <f>SUMIFS(DataGHGI[MtCO2e],DataGHGI[ISO3],DataShLandRemPot[[#This Row],[ISO3]])-SUMIFS(DataGHGI[MtCO2e],DataGHGI[Sector],"Land-Use Change and Forestry",DataGHGI[ISO3],DataShLandRemPot[[#This Row],[ISO3]])</f>
        <v>2.0650520000000085</v>
      </c>
      <c r="AO58" s="3">
        <f>IFERROR(DataShLandRemPot[[#This Row],[CO2Removal_noagri]]/DataShLandRemPot[[#This Row],[FAOGHG_noLULUCF]],"")</f>
        <v>2.0024712052159654</v>
      </c>
      <c r="AP58" s="3">
        <f>IFERROR(DataShLandRemPot[[#This Row],[CO2Removal_withagri]]/DataShLandRemPot[[#This Row],[FAOGHG_noLULUCF]],"")</f>
        <v>2.1540413215169112</v>
      </c>
      <c r="AQ58" s="3">
        <f>IFERROR(DataShLandRemPot[[#This Row],[CO2Removal_noagri]]/DataShLandRemPot[[#This Row],[GHGI_noLULUCF]],"")</f>
        <v>18.617730726676967</v>
      </c>
      <c r="AR58" s="3">
        <f>IFERROR(DataShLandRemPot[[#This Row],[CO2Removal_withagri]]/DataShLandRemPot[[#This Row],[GHGI_noLULUCF]],"")</f>
        <v>20.026935315562817</v>
      </c>
      <c r="AS58" s="3"/>
      <c r="AU58" t="s">
        <v>125</v>
      </c>
      <c r="AV58" t="s">
        <v>126</v>
      </c>
      <c r="AW58">
        <v>40</v>
      </c>
      <c r="AX58">
        <v>5</v>
      </c>
      <c r="AY58">
        <v>0</v>
      </c>
      <c r="AZ58">
        <v>45</v>
      </c>
      <c r="BA58">
        <v>65</v>
      </c>
      <c r="BB58">
        <v>3307</v>
      </c>
    </row>
    <row r="59" spans="1:54">
      <c r="A59" s="2" t="s">
        <v>205</v>
      </c>
      <c r="B59" s="2" t="s">
        <v>206</v>
      </c>
      <c r="C59" s="2">
        <v>13.92</v>
      </c>
      <c r="D59" s="2">
        <v>3.4874672000000002</v>
      </c>
      <c r="E59" s="4">
        <v>0.2505364367816092</v>
      </c>
      <c r="F59" s="2">
        <v>2.3882539</v>
      </c>
      <c r="G59" s="2">
        <v>1.0992132999999999</v>
      </c>
      <c r="H59" s="4">
        <f>IFERROR(DataGHGFAO[[#This Row],[LULUCF_MtCO2e]]/DataGHGFAO[[#This Row],[AFOLU_MtCO2e]],"")</f>
        <v>0.31518957368258543</v>
      </c>
      <c r="I59" s="2">
        <v>0.41164160000000027</v>
      </c>
      <c r="J59" s="4">
        <f>IFERROR(DataGHGFAO[[#This Row],[Crop_MtCO2e]]/DataGHGFAO[[#This Row],[AFOLU_MtCO2e]],"")</f>
        <v>0.11803454380875618</v>
      </c>
      <c r="K59" s="2">
        <v>1.9766122999999998</v>
      </c>
      <c r="L59" s="4">
        <f>IFERROR(DataGHGFAO[[#This Row],[Livestock_MtCO2e]]/DataGHGFAO[[#This Row],[AFOLU_MtCO2e]],"")</f>
        <v>0.56677588250865829</v>
      </c>
      <c r="N59" t="s">
        <v>411</v>
      </c>
      <c r="O59">
        <v>2013</v>
      </c>
      <c r="P59" t="s">
        <v>642</v>
      </c>
      <c r="Q59">
        <v>0.7687858689</v>
      </c>
      <c r="S59" t="s">
        <v>526</v>
      </c>
      <c r="T59" t="s">
        <v>527</v>
      </c>
      <c r="U59">
        <v>7.0522379007073883E-3</v>
      </c>
      <c r="V59">
        <v>3.40989996297916E-3</v>
      </c>
      <c r="W59">
        <v>0</v>
      </c>
      <c r="X59">
        <v>0</v>
      </c>
      <c r="Y59">
        <v>1.0462137863686549E-2</v>
      </c>
      <c r="Z59">
        <v>1.0462137863686549E-2</v>
      </c>
      <c r="AA59">
        <v>3.3761675887278937E-4</v>
      </c>
      <c r="AB59">
        <v>0</v>
      </c>
      <c r="AC59">
        <v>0</v>
      </c>
      <c r="AD59">
        <v>1.0462137863686549E-2</v>
      </c>
      <c r="AE59">
        <v>3.126152127267319E-2</v>
      </c>
      <c r="AF59">
        <v>3.3761675887278937E-4</v>
      </c>
      <c r="AG59">
        <v>3.2270341231560022E-2</v>
      </c>
      <c r="AI59" t="s">
        <v>526</v>
      </c>
      <c r="AJ59" t="s">
        <v>527</v>
      </c>
      <c r="AK59">
        <f>SUMIFS(DataLandRemPot[CO2 removal potential],DataLandRemPot[ISO3],DataShLandRemPot[[#This Row],[ISO3]])</f>
        <v>1.0462137863686549E-2</v>
      </c>
      <c r="AL59">
        <f>SUMIFS(DataLandRemPot[CO2 removal potential],DataLandRemPot[ISO3],DataShLandRemPot[[#This Row],[ISO3]])+SUMIFS(DataLandRemPot[SCS cropland],DataLandRemPot[ISO3],DataShLandRemPot[[#This Row],[ISO3]])+SUMIFS(DataLandRemPot[SCS grassland],DataLandRemPot[ISO3],DataShLandRemPot[[#This Row],[ISO3]])+SUMIFS(DataLandRemPot[Agroforestry],DataLandRemPot[ISO3],DataShLandRemPot[[#This Row],[ISO3]])</f>
        <v>1.0799754622559339E-2</v>
      </c>
      <c r="AM59">
        <f>SUMIFS(DataGHGFAO[TotalGHG_MtCO2e_2019],DataGHGFAO[ISO3],DataShLandRemPot[[#This Row],[ISO3]])-SUMIFS(DataGHGFAO[LULUCF_MtCO2e],DataGHGFAO[ISO3],DataShLandRemPot[[#This Row],[ISO3]])</f>
        <v>9.3113599999999991E-2</v>
      </c>
      <c r="AN59">
        <f>SUMIFS(DataGHGI[MtCO2e],DataGHGI[ISO3],DataShLandRemPot[[#This Row],[ISO3]])-SUMIFS(DataGHGI[MtCO2e],DataGHGI[Sector],"Land-Use Change and Forestry",DataGHGI[ISO3],DataShLandRemPot[[#This Row],[ISO3]])</f>
        <v>8.0300464000000002E-2</v>
      </c>
      <c r="AO59" s="3">
        <f>IFERROR(DataShLandRemPot[[#This Row],[CO2Removal_noagri]]/DataShLandRemPot[[#This Row],[FAOGHG_noLULUCF]],"")</f>
        <v>0.11235885911066214</v>
      </c>
      <c r="AP59" s="3">
        <f>IFERROR(DataShLandRemPot[[#This Row],[CO2Removal_withagri]]/DataShLandRemPot[[#This Row],[FAOGHG_noLULUCF]],"")</f>
        <v>0.11598471783455198</v>
      </c>
      <c r="AQ59" s="3">
        <f>IFERROR(DataShLandRemPot[[#This Row],[CO2Removal_noagri]]/DataShLandRemPot[[#This Row],[GHGI_noLULUCF]],"")</f>
        <v>0.13028738991703148</v>
      </c>
      <c r="AR59" s="3">
        <f>IFERROR(DataShLandRemPot[[#This Row],[CO2Removal_withagri]]/DataShLandRemPot[[#This Row],[GHGI_noLULUCF]],"")</f>
        <v>0.13449180844782341</v>
      </c>
      <c r="AS59" s="3"/>
      <c r="AU59" t="s">
        <v>205</v>
      </c>
      <c r="AV59" t="s">
        <v>206</v>
      </c>
      <c r="AW59">
        <v>35</v>
      </c>
      <c r="AX59">
        <v>0</v>
      </c>
      <c r="AY59">
        <v>27</v>
      </c>
      <c r="AZ59">
        <v>62</v>
      </c>
      <c r="BA59">
        <v>156</v>
      </c>
      <c r="BB59">
        <v>2739</v>
      </c>
    </row>
    <row r="60" spans="1:54">
      <c r="A60" s="2" t="s">
        <v>17</v>
      </c>
      <c r="B60" s="2" t="s">
        <v>18</v>
      </c>
      <c r="C60" s="2">
        <v>15.24</v>
      </c>
      <c r="D60" s="2">
        <v>3.8550163999999998</v>
      </c>
      <c r="E60" s="4">
        <v>0.25295383202099736</v>
      </c>
      <c r="F60" s="2">
        <v>2.2184499999999999E-2</v>
      </c>
      <c r="G60" s="2">
        <v>3.8328318000000001</v>
      </c>
      <c r="H60" s="4">
        <f>IFERROR(DataGHGFAO[[#This Row],[LULUCF_MtCO2e]]/DataGHGFAO[[#This Row],[AFOLU_MtCO2e]],"")</f>
        <v>0.99424526443000349</v>
      </c>
      <c r="I60" s="2">
        <v>5.4499999999995524E-5</v>
      </c>
      <c r="J60" s="4">
        <f>IFERROR(DataGHGFAO[[#This Row],[Crop_MtCO2e]]/DataGHGFAO[[#This Row],[AFOLU_MtCO2e]],"")</f>
        <v>1.4137423643644039E-5</v>
      </c>
      <c r="K60" s="2">
        <v>2.2130000000000004E-2</v>
      </c>
      <c r="L60" s="4">
        <f>IFERROR(DataGHGFAO[[#This Row],[Livestock_MtCO2e]]/DataGHGFAO[[#This Row],[AFOLU_MtCO2e]],"")</f>
        <v>5.7405722061260244E-3</v>
      </c>
      <c r="N60" t="s">
        <v>411</v>
      </c>
      <c r="O60">
        <v>2013</v>
      </c>
      <c r="P60" t="s">
        <v>643</v>
      </c>
      <c r="Q60">
        <v>0</v>
      </c>
      <c r="S60" t="s">
        <v>323</v>
      </c>
      <c r="T60" t="s">
        <v>324</v>
      </c>
      <c r="U60">
        <v>10.114907841443493</v>
      </c>
      <c r="V60">
        <v>4.7998141781445067</v>
      </c>
      <c r="W60">
        <v>5.45E-2</v>
      </c>
      <c r="X60">
        <v>3.0641441834666661E-2</v>
      </c>
      <c r="Y60">
        <v>14.999863461422667</v>
      </c>
      <c r="Z60">
        <v>25.731189785768869</v>
      </c>
      <c r="AA60">
        <v>0.30254842194502768</v>
      </c>
      <c r="AB60">
        <v>4.3184479537393579E-2</v>
      </c>
      <c r="AC60">
        <v>1.2328188929999999</v>
      </c>
      <c r="AD60">
        <v>25.731189785768869</v>
      </c>
      <c r="AE60">
        <v>2.0854399901659729E-2</v>
      </c>
      <c r="AF60">
        <v>0.34573290148242125</v>
      </c>
      <c r="AG60">
        <v>2.3049069904642325E-2</v>
      </c>
      <c r="AI60" t="s">
        <v>323</v>
      </c>
      <c r="AJ60" t="s">
        <v>324</v>
      </c>
      <c r="AK60">
        <f>SUMIFS(DataLandRemPot[CO2 removal potential],DataLandRemPot[ISO3],DataShLandRemPot[[#This Row],[ISO3]])</f>
        <v>14.999863461422667</v>
      </c>
      <c r="AL60">
        <f>SUMIFS(DataLandRemPot[CO2 removal potential],DataLandRemPot[ISO3],DataShLandRemPot[[#This Row],[ISO3]])+SUMIFS(DataLandRemPot[SCS cropland],DataLandRemPot[ISO3],DataShLandRemPot[[#This Row],[ISO3]])+SUMIFS(DataLandRemPot[SCS grassland],DataLandRemPot[ISO3],DataShLandRemPot[[#This Row],[ISO3]])+SUMIFS(DataLandRemPot[Agroforestry],DataLandRemPot[ISO3],DataShLandRemPot[[#This Row],[ISO3]])</f>
        <v>16.578415255905089</v>
      </c>
      <c r="AM60">
        <f>SUMIFS(DataGHGFAO[TotalGHG_MtCO2e_2019],DataGHGFAO[ISO3],DataShLandRemPot[[#This Row],[ISO3]])-SUMIFS(DataGHGFAO[LULUCF_MtCO2e],DataGHGFAO[ISO3],DataShLandRemPot[[#This Row],[ISO3]])</f>
        <v>15.8711138</v>
      </c>
      <c r="AN60">
        <f>SUMIFS(DataGHGI[MtCO2e],DataGHGI[ISO3],DataShLandRemPot[[#This Row],[ISO3]])-SUMIFS(DataGHGI[MtCO2e],DataGHGI[Sector],"Land-Use Change and Forestry",DataGHGI[ISO3],DataShLandRemPot[[#This Row],[ISO3]])</f>
        <v>12.114027</v>
      </c>
      <c r="AO60" s="3">
        <f>IFERROR(DataShLandRemPot[[#This Row],[CO2Removal_noagri]]/DataShLandRemPot[[#This Row],[FAOGHG_noLULUCF]],"")</f>
        <v>0.94510465052696346</v>
      </c>
      <c r="AP60" s="3">
        <f>IFERROR(DataShLandRemPot[[#This Row],[CO2Removal_withagri]]/DataShLandRemPot[[#This Row],[FAOGHG_noLULUCF]],"")</f>
        <v>1.0445653320124948</v>
      </c>
      <c r="AQ60" s="3">
        <f>IFERROR(DataShLandRemPot[[#This Row],[CO2Removal_noagri]]/DataShLandRemPot[[#This Row],[GHGI_noLULUCF]],"")</f>
        <v>1.2382227199446283</v>
      </c>
      <c r="AR60" s="3">
        <f>IFERROR(DataShLandRemPot[[#This Row],[CO2Removal_withagri]]/DataShLandRemPot[[#This Row],[GHGI_noLULUCF]],"")</f>
        <v>1.368530485849593</v>
      </c>
      <c r="AS60" s="3"/>
      <c r="AU60" t="s">
        <v>169</v>
      </c>
      <c r="AV60" t="s">
        <v>170</v>
      </c>
      <c r="AW60">
        <v>39</v>
      </c>
      <c r="AX60">
        <v>3</v>
      </c>
      <c r="AY60">
        <v>186</v>
      </c>
      <c r="AZ60">
        <v>228</v>
      </c>
      <c r="BA60">
        <v>531</v>
      </c>
      <c r="BB60">
        <v>3167</v>
      </c>
    </row>
    <row r="61" spans="1:54">
      <c r="A61" s="2" t="s">
        <v>347</v>
      </c>
      <c r="B61" s="2" t="s">
        <v>348</v>
      </c>
      <c r="C61" s="2">
        <v>6.78</v>
      </c>
      <c r="D61" s="2">
        <v>5.2446812999999999</v>
      </c>
      <c r="E61" s="4">
        <v>0.77355181415929197</v>
      </c>
      <c r="F61" s="2">
        <v>4.7978253000000004</v>
      </c>
      <c r="G61" s="2">
        <v>0.44685599999999998</v>
      </c>
      <c r="H61" s="4">
        <f>IFERROR(DataGHGFAO[[#This Row],[LULUCF_MtCO2e]]/DataGHGFAO[[#This Row],[AFOLU_MtCO2e]],"")</f>
        <v>8.5201745242365817E-2</v>
      </c>
      <c r="I61" s="2">
        <v>5.1839600000000097E-2</v>
      </c>
      <c r="J61" s="4">
        <f>IFERROR(DataGHGFAO[[#This Row],[Crop_MtCO2e]]/DataGHGFAO[[#This Row],[AFOLU_MtCO2e]],"")</f>
        <v>9.8842230890178392E-3</v>
      </c>
      <c r="K61" s="2">
        <v>4.7459857000000003</v>
      </c>
      <c r="L61" s="4">
        <f>IFERROR(DataGHGFAO[[#This Row],[Livestock_MtCO2e]]/DataGHGFAO[[#This Row],[AFOLU_MtCO2e]],"")</f>
        <v>0.90491403166861639</v>
      </c>
      <c r="N61" t="s">
        <v>287</v>
      </c>
      <c r="O61">
        <v>2015</v>
      </c>
      <c r="P61" t="s">
        <v>638</v>
      </c>
      <c r="Q61">
        <v>1.0723655223999999</v>
      </c>
      <c r="S61" t="s">
        <v>153</v>
      </c>
      <c r="T61" t="s">
        <v>154</v>
      </c>
      <c r="U61">
        <v>49.682047190972945</v>
      </c>
      <c r="V61">
        <v>7.1737807318599884</v>
      </c>
      <c r="W61">
        <v>0</v>
      </c>
      <c r="X61">
        <v>1.2267410261333335E-2</v>
      </c>
      <c r="Y61">
        <v>56.86809533309426</v>
      </c>
      <c r="Z61">
        <v>93.421328599243026</v>
      </c>
      <c r="AA61">
        <v>11.169419453904617</v>
      </c>
      <c r="AB61">
        <v>1.9841885122989353</v>
      </c>
      <c r="AC61">
        <v>1.4026126299999999</v>
      </c>
      <c r="AD61">
        <v>93.421328599243026</v>
      </c>
      <c r="AE61">
        <v>0.18416148331366827</v>
      </c>
      <c r="AF61">
        <v>13.153607966203552</v>
      </c>
      <c r="AG61">
        <v>0.23130030800502016</v>
      </c>
      <c r="AI61" t="s">
        <v>153</v>
      </c>
      <c r="AJ61" t="s">
        <v>154</v>
      </c>
      <c r="AK61">
        <f>SUMIFS(DataLandRemPot[CO2 removal potential],DataLandRemPot[ISO3],DataShLandRemPot[[#This Row],[ISO3]])</f>
        <v>56.86809533309426</v>
      </c>
      <c r="AL61">
        <f>SUMIFS(DataLandRemPot[CO2 removal potential],DataLandRemPot[ISO3],DataShLandRemPot[[#This Row],[ISO3]])+SUMIFS(DataLandRemPot[SCS cropland],DataLandRemPot[ISO3],DataShLandRemPot[[#This Row],[ISO3]])+SUMIFS(DataLandRemPot[SCS grassland],DataLandRemPot[ISO3],DataShLandRemPot[[#This Row],[ISO3]])+SUMIFS(DataLandRemPot[Agroforestry],DataLandRemPot[ISO3],DataShLandRemPot[[#This Row],[ISO3]])</f>
        <v>71.424315929297819</v>
      </c>
      <c r="AM61">
        <f>SUMIFS(DataGHGFAO[TotalGHG_MtCO2e_2019],DataGHGFAO[ISO3],DataShLandRemPot[[#This Row],[ISO3]])-SUMIFS(DataGHGFAO[LULUCF_MtCO2e],DataGHGFAO[ISO3],DataShLandRemPot[[#This Row],[ISO3]])</f>
        <v>24.860633399999998</v>
      </c>
      <c r="AN61">
        <f>SUMIFS(DataGHGI[MtCO2e],DataGHGI[ISO3],DataShLandRemPot[[#This Row],[ISO3]])-SUMIFS(DataGHGI[MtCO2e],DataGHGI[Sector],"Land-Use Change and Forestry",DataGHGI[ISO3],DataShLandRemPot[[#This Row],[ISO3]])</f>
        <v>271.19745879999994</v>
      </c>
      <c r="AO61" s="3">
        <f>IFERROR(DataShLandRemPot[[#This Row],[CO2Removal_noagri]]/DataShLandRemPot[[#This Row],[FAOGHG_noLULUCF]],"")</f>
        <v>2.287475721881417</v>
      </c>
      <c r="AP61" s="3">
        <f>IFERROR(DataShLandRemPot[[#This Row],[CO2Removal_withagri]]/DataShLandRemPot[[#This Row],[FAOGHG_noLULUCF]],"")</f>
        <v>2.872988583199084</v>
      </c>
      <c r="AQ61" s="3">
        <f>IFERROR(DataShLandRemPot[[#This Row],[CO2Removal_noagri]]/DataShLandRemPot[[#This Row],[GHGI_noLULUCF]],"")</f>
        <v>0.20969258187272613</v>
      </c>
      <c r="AR61" s="3">
        <f>IFERROR(DataShLandRemPot[[#This Row],[CO2Removal_withagri]]/DataShLandRemPot[[#This Row],[GHGI_noLULUCF]],"")</f>
        <v>0.26336646458760193</v>
      </c>
      <c r="AS61" s="3"/>
      <c r="AU61" t="s">
        <v>299</v>
      </c>
      <c r="AV61" t="s">
        <v>300</v>
      </c>
      <c r="AW61">
        <v>85</v>
      </c>
      <c r="AX61">
        <v>7</v>
      </c>
      <c r="AY61">
        <v>18</v>
      </c>
      <c r="AZ61">
        <v>110</v>
      </c>
      <c r="BA61">
        <v>87</v>
      </c>
      <c r="BB61">
        <v>2544</v>
      </c>
    </row>
    <row r="62" spans="1:54">
      <c r="A62" s="2" t="s">
        <v>169</v>
      </c>
      <c r="B62" s="2" t="s">
        <v>170</v>
      </c>
      <c r="C62" s="2">
        <v>14.83</v>
      </c>
      <c r="D62" s="2">
        <v>3.7697335999999999</v>
      </c>
      <c r="E62" s="4">
        <v>0.25419646662171275</v>
      </c>
      <c r="F62" s="2">
        <v>1.8181112000000001</v>
      </c>
      <c r="G62" s="2">
        <v>1.9516224</v>
      </c>
      <c r="H62" s="4">
        <f>IFERROR(DataGHGFAO[[#This Row],[LULUCF_MtCO2e]]/DataGHGFAO[[#This Row],[AFOLU_MtCO2e]],"")</f>
        <v>0.51770830702731885</v>
      </c>
      <c r="I62" s="2">
        <v>0.9241387000000002</v>
      </c>
      <c r="J62" s="4">
        <f>IFERROR(DataGHGFAO[[#This Row],[Crop_MtCO2e]]/DataGHGFAO[[#This Row],[AFOLU_MtCO2e]],"")</f>
        <v>0.24514695149811122</v>
      </c>
      <c r="K62" s="2">
        <v>0.89397249999999995</v>
      </c>
      <c r="L62" s="4">
        <f>IFERROR(DataGHGFAO[[#This Row],[Livestock_MtCO2e]]/DataGHGFAO[[#This Row],[AFOLU_MtCO2e]],"")</f>
        <v>0.23714474147456996</v>
      </c>
      <c r="N62" t="s">
        <v>287</v>
      </c>
      <c r="O62">
        <v>2015</v>
      </c>
      <c r="P62" t="s">
        <v>639</v>
      </c>
      <c r="Q62">
        <v>6.3840199999999998E-3</v>
      </c>
      <c r="S62" t="s">
        <v>189</v>
      </c>
      <c r="T62" t="s">
        <v>190</v>
      </c>
      <c r="U62">
        <v>1.1206149433086587</v>
      </c>
      <c r="V62">
        <v>1.5139361862009251</v>
      </c>
      <c r="W62">
        <v>0</v>
      </c>
      <c r="X62">
        <v>0</v>
      </c>
      <c r="Y62">
        <v>2.6345511295095836</v>
      </c>
      <c r="Z62">
        <v>2.6345511295095836</v>
      </c>
      <c r="AA62">
        <v>1.8492878523260607</v>
      </c>
      <c r="AB62">
        <v>0.90492711301428586</v>
      </c>
      <c r="AC62">
        <v>4.1984000889999997</v>
      </c>
      <c r="AD62">
        <v>2.6345511295095836</v>
      </c>
      <c r="AE62">
        <v>0.28728144610447681</v>
      </c>
      <c r="AF62">
        <v>2.7542149653403465</v>
      </c>
      <c r="AG62">
        <v>1.0454209578589724</v>
      </c>
      <c r="AI62" t="s">
        <v>189</v>
      </c>
      <c r="AJ62" t="s">
        <v>190</v>
      </c>
      <c r="AK62">
        <f>SUMIFS(DataLandRemPot[CO2 removal potential],DataLandRemPot[ISO3],DataShLandRemPot[[#This Row],[ISO3]])</f>
        <v>2.6345511295095836</v>
      </c>
      <c r="AL62">
        <f>SUMIFS(DataLandRemPot[CO2 removal potential],DataLandRemPot[ISO3],DataShLandRemPot[[#This Row],[ISO3]])+SUMIFS(DataLandRemPot[SCS cropland],DataLandRemPot[ISO3],DataShLandRemPot[[#This Row],[ISO3]])+SUMIFS(DataLandRemPot[SCS grassland],DataLandRemPot[ISO3],DataShLandRemPot[[#This Row],[ISO3]])+SUMIFS(DataLandRemPot[Agroforestry],DataLandRemPot[ISO3],DataShLandRemPot[[#This Row],[ISO3]])</f>
        <v>9.5871661838499307</v>
      </c>
      <c r="AM62">
        <f>SUMIFS(DataGHGFAO[TotalGHG_MtCO2e_2019],DataGHGFAO[ISO3],DataShLandRemPot[[#This Row],[ISO3]])-SUMIFS(DataGHGFAO[LULUCF_MtCO2e],DataGHGFAO[ISO3],DataShLandRemPot[[#This Row],[ISO3]])</f>
        <v>22.392220000000002</v>
      </c>
      <c r="AN62">
        <f>SUMIFS(DataGHGI[MtCO2e],DataGHGI[ISO3],DataShLandRemPot[[#This Row],[ISO3]])-SUMIFS(DataGHGI[MtCO2e],DataGHGI[Sector],"Land-Use Change and Forestry",DataGHGI[ISO3],DataShLandRemPot[[#This Row],[ISO3]])</f>
        <v>18.698569490533234</v>
      </c>
      <c r="AO62" s="3">
        <f>IFERROR(DataShLandRemPot[[#This Row],[CO2Removal_noagri]]/DataShLandRemPot[[#This Row],[FAOGHG_noLULUCF]],"")</f>
        <v>0.11765475372739208</v>
      </c>
      <c r="AP62" s="3">
        <f>IFERROR(DataShLandRemPot[[#This Row],[CO2Removal_withagri]]/DataShLandRemPot[[#This Row],[FAOGHG_noLULUCF]],"")</f>
        <v>0.42814719504586546</v>
      </c>
      <c r="AQ62" s="3">
        <f>IFERROR(DataShLandRemPot[[#This Row],[CO2Removal_noagri]]/DataShLandRemPot[[#This Row],[GHGI_noLULUCF]],"")</f>
        <v>0.14089586536785137</v>
      </c>
      <c r="AR62" s="3">
        <f>IFERROR(DataShLandRemPot[[#This Row],[CO2Removal_withagri]]/DataShLandRemPot[[#This Row],[GHGI_noLULUCF]],"")</f>
        <v>0.5127219057427761</v>
      </c>
      <c r="AS62" s="3"/>
      <c r="AU62" t="s">
        <v>345</v>
      </c>
      <c r="AV62" t="s">
        <v>346</v>
      </c>
      <c r="AW62">
        <v>21</v>
      </c>
      <c r="AX62">
        <v>9</v>
      </c>
      <c r="AY62">
        <v>0</v>
      </c>
      <c r="AZ62">
        <v>30</v>
      </c>
      <c r="BA62">
        <v>51</v>
      </c>
      <c r="BB62">
        <v>2439</v>
      </c>
    </row>
    <row r="63" spans="1:54">
      <c r="A63" s="2" t="s">
        <v>299</v>
      </c>
      <c r="B63" s="2" t="s">
        <v>300</v>
      </c>
      <c r="C63" s="2">
        <v>2.69</v>
      </c>
      <c r="D63" s="2">
        <v>0.96833009999999997</v>
      </c>
      <c r="E63" s="4">
        <v>0.35997401486988845</v>
      </c>
      <c r="F63" s="2">
        <v>1.0711129000000001</v>
      </c>
      <c r="G63" s="2">
        <v>-0.1027827</v>
      </c>
      <c r="H63" s="4">
        <f>IFERROR(DataGHGFAO[[#This Row],[LULUCF_MtCO2e]]/DataGHGFAO[[#This Row],[AFOLU_MtCO2e]],"")</f>
        <v>-0.10614427869173954</v>
      </c>
      <c r="I63" s="2">
        <v>8.5712400000000133E-2</v>
      </c>
      <c r="J63" s="4">
        <f>IFERROR(DataGHGFAO[[#This Row],[Crop_MtCO2e]]/DataGHGFAO[[#This Row],[AFOLU_MtCO2e]],"")</f>
        <v>8.8515682823450528E-2</v>
      </c>
      <c r="K63" s="2">
        <v>0.98540050000000001</v>
      </c>
      <c r="L63" s="4">
        <f>IFERROR(DataGHGFAO[[#This Row],[Livestock_MtCO2e]]/DataGHGFAO[[#This Row],[AFOLU_MtCO2e]],"")</f>
        <v>1.0176286991388577</v>
      </c>
      <c r="N63" t="s">
        <v>287</v>
      </c>
      <c r="O63">
        <v>2015</v>
      </c>
      <c r="P63" t="s">
        <v>640</v>
      </c>
      <c r="Q63">
        <v>0.39793579999999995</v>
      </c>
      <c r="S63" t="s">
        <v>261</v>
      </c>
      <c r="T63" t="s">
        <v>262</v>
      </c>
      <c r="U63">
        <v>28.933504701226052</v>
      </c>
      <c r="V63">
        <v>5.2342106912836197</v>
      </c>
      <c r="W63">
        <v>3.1276999999999999</v>
      </c>
      <c r="X63">
        <v>0.37590302557866651</v>
      </c>
      <c r="Y63">
        <v>37.671318418088333</v>
      </c>
      <c r="Z63">
        <v>60.602380592913946</v>
      </c>
      <c r="AA63">
        <v>2.5373543974857942</v>
      </c>
      <c r="AB63">
        <v>0.70694839295711276</v>
      </c>
      <c r="AC63">
        <v>5.635720579</v>
      </c>
      <c r="AD63">
        <v>60.602380592913946</v>
      </c>
      <c r="AE63">
        <v>6.969300273342266E-2</v>
      </c>
      <c r="AF63">
        <v>3.2443027904429069</v>
      </c>
      <c r="AG63">
        <v>8.6121296696775984E-2</v>
      </c>
      <c r="AI63" t="s">
        <v>261</v>
      </c>
      <c r="AJ63" t="s">
        <v>262</v>
      </c>
      <c r="AK63">
        <f>SUMIFS(DataLandRemPot[CO2 removal potential],DataLandRemPot[ISO3],DataShLandRemPot[[#This Row],[ISO3]])</f>
        <v>37.671318418088333</v>
      </c>
      <c r="AL63">
        <f>SUMIFS(DataLandRemPot[CO2 removal potential],DataLandRemPot[ISO3],DataShLandRemPot[[#This Row],[ISO3]])+SUMIFS(DataLandRemPot[SCS cropland],DataLandRemPot[ISO3],DataShLandRemPot[[#This Row],[ISO3]])+SUMIFS(DataLandRemPot[SCS grassland],DataLandRemPot[ISO3],DataShLandRemPot[[#This Row],[ISO3]])+SUMIFS(DataLandRemPot[Agroforestry],DataLandRemPot[ISO3],DataShLandRemPot[[#This Row],[ISO3]])</f>
        <v>46.551341787531236</v>
      </c>
      <c r="AM63">
        <f>SUMIFS(DataGHGFAO[TotalGHG_MtCO2e_2019],DataGHGFAO[ISO3],DataShLandRemPot[[#This Row],[ISO3]])-SUMIFS(DataGHGFAO[LULUCF_MtCO2e],DataGHGFAO[ISO3],DataShLandRemPot[[#This Row],[ISO3]])</f>
        <v>41.235645099999999</v>
      </c>
      <c r="AN63">
        <f>SUMIFS(DataGHGI[MtCO2e],DataGHGI[ISO3],DataShLandRemPot[[#This Row],[ISO3]])-SUMIFS(DataGHGI[MtCO2e],DataGHGI[Sector],"Land-Use Change and Forestry",DataGHGI[ISO3],DataShLandRemPot[[#This Row],[ISO3]])</f>
        <v>36.296710000000004</v>
      </c>
      <c r="AO63" s="3">
        <f>IFERROR(DataShLandRemPot[[#This Row],[CO2Removal_noagri]]/DataShLandRemPot[[#This Row],[FAOGHG_noLULUCF]],"")</f>
        <v>0.9135620002241297</v>
      </c>
      <c r="AP63" s="3">
        <f>IFERROR(DataShLandRemPot[[#This Row],[CO2Removal_withagri]]/DataShLandRemPot[[#This Row],[FAOGHG_noLULUCF]],"")</f>
        <v>1.1289102346923447</v>
      </c>
      <c r="AQ63" s="3">
        <f>IFERROR(DataShLandRemPot[[#This Row],[CO2Removal_noagri]]/DataShLandRemPot[[#This Row],[GHGI_noLULUCF]],"")</f>
        <v>1.0378714329229379</v>
      </c>
      <c r="AR63" s="3">
        <f>IFERROR(DataShLandRemPot[[#This Row],[CO2Removal_withagri]]/DataShLandRemPot[[#This Row],[GHGI_noLULUCF]],"")</f>
        <v>1.2825223494782649</v>
      </c>
      <c r="AS63" s="3"/>
      <c r="AU63" t="s">
        <v>229</v>
      </c>
      <c r="AV63" t="s">
        <v>230</v>
      </c>
      <c r="AW63">
        <v>18</v>
      </c>
      <c r="AX63">
        <v>41</v>
      </c>
      <c r="AY63">
        <v>41</v>
      </c>
      <c r="AZ63">
        <v>100</v>
      </c>
      <c r="BA63">
        <v>58</v>
      </c>
      <c r="BB63">
        <v>2859</v>
      </c>
    </row>
    <row r="64" spans="1:54">
      <c r="A64" s="2" t="s">
        <v>345</v>
      </c>
      <c r="B64" s="2" t="s">
        <v>346</v>
      </c>
      <c r="C64" s="2">
        <v>183.37</v>
      </c>
      <c r="D64" s="2">
        <v>149.3765257</v>
      </c>
      <c r="E64" s="4">
        <v>0.81461812564759772</v>
      </c>
      <c r="F64" s="2">
        <v>116.97184470000001</v>
      </c>
      <c r="G64" s="2">
        <v>32.404681000000004</v>
      </c>
      <c r="H64" s="4">
        <f>IFERROR(DataGHGFAO[[#This Row],[LULUCF_MtCO2e]]/DataGHGFAO[[#This Row],[AFOLU_MtCO2e]],"")</f>
        <v>0.21693288719995985</v>
      </c>
      <c r="I64" s="2">
        <v>7.2167207000000104</v>
      </c>
      <c r="J64" s="4">
        <f>IFERROR(DataGHGFAO[[#This Row],[Crop_MtCO2e]]/DataGHGFAO[[#This Row],[AFOLU_MtCO2e]],"")</f>
        <v>4.8312281104286058E-2</v>
      </c>
      <c r="K64" s="2">
        <v>109.755124</v>
      </c>
      <c r="L64" s="4">
        <f>IFERROR(DataGHGFAO[[#This Row],[Livestock_MtCO2e]]/DataGHGFAO[[#This Row],[AFOLU_MtCO2e]],"")</f>
        <v>0.73475483169575417</v>
      </c>
      <c r="N64" t="s">
        <v>287</v>
      </c>
      <c r="O64">
        <v>2015</v>
      </c>
      <c r="P64" t="s">
        <v>641</v>
      </c>
      <c r="Q64">
        <v>-1.2849617</v>
      </c>
      <c r="S64" t="s">
        <v>424</v>
      </c>
      <c r="T64" t="s">
        <v>528</v>
      </c>
      <c r="U64">
        <v>0</v>
      </c>
      <c r="V64">
        <v>0</v>
      </c>
      <c r="W64">
        <v>0</v>
      </c>
      <c r="X64">
        <v>4.9185288533333332E-4</v>
      </c>
      <c r="Y64">
        <v>4.9185288533333332E-4</v>
      </c>
      <c r="Z64">
        <v>1.9690126853333331E-3</v>
      </c>
      <c r="AA64">
        <v>1.5402771131707942E-4</v>
      </c>
      <c r="AB64">
        <v>0</v>
      </c>
      <c r="AC64">
        <v>5.6931818200000005E-2</v>
      </c>
      <c r="AD64">
        <v>1.9690126853333331E-3</v>
      </c>
      <c r="AE64">
        <v>2.6751279494699083E-3</v>
      </c>
      <c r="AF64">
        <v>1.5402771131707942E-4</v>
      </c>
      <c r="AG64">
        <v>0.3131580924094679</v>
      </c>
      <c r="AI64" t="s">
        <v>424</v>
      </c>
      <c r="AJ64" t="s">
        <v>528</v>
      </c>
      <c r="AK64">
        <f>SUMIFS(DataLandRemPot[CO2 removal potential],DataLandRemPot[ISO3],DataShLandRemPot[[#This Row],[ISO3]])</f>
        <v>4.9185288533333332E-4</v>
      </c>
      <c r="AL64">
        <f>SUMIFS(DataLandRemPot[CO2 removal potential],DataLandRemPot[ISO3],DataShLandRemPot[[#This Row],[ISO3]])+SUMIFS(DataLandRemPot[SCS cropland],DataLandRemPot[ISO3],DataShLandRemPot[[#This Row],[ISO3]])+SUMIFS(DataLandRemPot[SCS grassland],DataLandRemPot[ISO3],DataShLandRemPot[[#This Row],[ISO3]])+SUMIFS(DataLandRemPot[Agroforestry],DataLandRemPot[ISO3],DataShLandRemPot[[#This Row],[ISO3]])</f>
        <v>5.7577698796650416E-2</v>
      </c>
      <c r="AM64">
        <f>SUMIFS(DataGHGFAO[TotalGHG_MtCO2e_2019],DataGHGFAO[ISO3],DataShLandRemPot[[#This Row],[ISO3]])-SUMIFS(DataGHGFAO[LULUCF_MtCO2e],DataGHGFAO[ISO3],DataShLandRemPot[[#This Row],[ISO3]])</f>
        <v>0</v>
      </c>
      <c r="AN64">
        <f>SUMIFS(DataGHGI[MtCO2e],DataGHGI[ISO3],DataShLandRemPot[[#This Row],[ISO3]])-SUMIFS(DataGHGI[MtCO2e],DataGHGI[Sector],"Land-Use Change and Forestry",DataGHGI[ISO3],DataShLandRemPot[[#This Row],[ISO3]])</f>
        <v>0</v>
      </c>
      <c r="AO64" s="3" t="str">
        <f>IFERROR(DataShLandRemPot[[#This Row],[CO2Removal_noagri]]/DataShLandRemPot[[#This Row],[FAOGHG_noLULUCF]],"")</f>
        <v/>
      </c>
      <c r="AP64" s="3" t="str">
        <f>IFERROR(DataShLandRemPot[[#This Row],[CO2Removal_withagri]]/DataShLandRemPot[[#This Row],[FAOGHG_noLULUCF]],"")</f>
        <v/>
      </c>
      <c r="AQ64" s="3" t="str">
        <f>IFERROR(DataShLandRemPot[[#This Row],[CO2Removal_noagri]]/DataShLandRemPot[[#This Row],[GHGI_noLULUCF]],"")</f>
        <v/>
      </c>
      <c r="AR64" s="3" t="str">
        <f>IFERROR(DataShLandRemPot[[#This Row],[CO2Removal_withagri]]/DataShLandRemPot[[#This Row],[GHGI_noLULUCF]],"")</f>
        <v/>
      </c>
      <c r="AS64" s="3"/>
      <c r="AU64" t="s">
        <v>129</v>
      </c>
      <c r="AV64" t="s">
        <v>130</v>
      </c>
      <c r="AW64">
        <v>88</v>
      </c>
      <c r="AX64">
        <v>4</v>
      </c>
      <c r="AY64">
        <v>315</v>
      </c>
      <c r="AZ64">
        <v>407</v>
      </c>
      <c r="BA64">
        <v>464</v>
      </c>
      <c r="BB64">
        <v>3320</v>
      </c>
    </row>
    <row r="65" spans="1:54">
      <c r="A65" s="2" t="s">
        <v>229</v>
      </c>
      <c r="B65" s="2" t="s">
        <v>230</v>
      </c>
      <c r="C65" s="2">
        <v>0.16</v>
      </c>
      <c r="D65" s="2">
        <v>-2.0010681999999997</v>
      </c>
      <c r="E65" s="4">
        <v>-12.506676249999998</v>
      </c>
      <c r="F65" s="2">
        <v>0.54143600000000003</v>
      </c>
      <c r="G65" s="2">
        <v>-2.5425041999999998</v>
      </c>
      <c r="H65" s="4">
        <f>IFERROR(DataGHGFAO[[#This Row],[LULUCF_MtCO2e]]/DataGHGFAO[[#This Row],[AFOLU_MtCO2e]],"")</f>
        <v>1.2705734867007532</v>
      </c>
      <c r="I65" s="2">
        <v>4.541400000000001E-2</v>
      </c>
      <c r="J65" s="4">
        <f>IFERROR(DataGHGFAO[[#This Row],[Crop_MtCO2e]]/DataGHGFAO[[#This Row],[AFOLU_MtCO2e]],"")</f>
        <v>-2.2694878665304868E-2</v>
      </c>
      <c r="K65" s="2">
        <v>0.49602200000000002</v>
      </c>
      <c r="L65" s="4">
        <f>IFERROR(DataGHGFAO[[#This Row],[Livestock_MtCO2e]]/DataGHGFAO[[#This Row],[AFOLU_MtCO2e]],"")</f>
        <v>-0.24787860803544831</v>
      </c>
      <c r="N65" t="s">
        <v>287</v>
      </c>
      <c r="O65">
        <v>2015</v>
      </c>
      <c r="P65" t="s">
        <v>642</v>
      </c>
      <c r="Q65">
        <v>0.23060640000000002</v>
      </c>
      <c r="S65" t="s">
        <v>83</v>
      </c>
      <c r="T65" t="s">
        <v>84</v>
      </c>
      <c r="U65">
        <v>2.6814272492947176E-2</v>
      </c>
      <c r="V65">
        <v>4.8638318605258968E-2</v>
      </c>
      <c r="W65">
        <v>0</v>
      </c>
      <c r="X65">
        <v>0</v>
      </c>
      <c r="Y65">
        <v>7.5452591098206151E-2</v>
      </c>
      <c r="Z65">
        <v>7.5452591098206151E-2</v>
      </c>
      <c r="AA65">
        <v>7.2867490413584562E-2</v>
      </c>
      <c r="AB65">
        <v>4.5413589734282479E-2</v>
      </c>
      <c r="AC65">
        <v>0.91537652960000004</v>
      </c>
      <c r="AD65">
        <v>7.5452591098206151E-2</v>
      </c>
      <c r="AE65">
        <v>0.10664502053775859</v>
      </c>
      <c r="AF65">
        <v>0.11828108014786703</v>
      </c>
      <c r="AG65">
        <v>1.5676211833986853</v>
      </c>
      <c r="AI65" t="s">
        <v>83</v>
      </c>
      <c r="AJ65" t="s">
        <v>84</v>
      </c>
      <c r="AK65">
        <f>SUMIFS(DataLandRemPot[CO2 removal potential],DataLandRemPot[ISO3],DataShLandRemPot[[#This Row],[ISO3]])</f>
        <v>7.5452591098206151E-2</v>
      </c>
      <c r="AL65">
        <f>SUMIFS(DataLandRemPot[CO2 removal potential],DataLandRemPot[ISO3],DataShLandRemPot[[#This Row],[ISO3]])+SUMIFS(DataLandRemPot[SCS cropland],DataLandRemPot[ISO3],DataShLandRemPot[[#This Row],[ISO3]])+SUMIFS(DataLandRemPot[SCS grassland],DataLandRemPot[ISO3],DataShLandRemPot[[#This Row],[ISO3]])+SUMIFS(DataLandRemPot[Agroforestry],DataLandRemPot[ISO3],DataShLandRemPot[[#This Row],[ISO3]])</f>
        <v>1.1091102008460731</v>
      </c>
      <c r="AM65">
        <f>SUMIFS(DataGHGFAO[TotalGHG_MtCO2e_2019],DataGHGFAO[ISO3],DataShLandRemPot[[#This Row],[ISO3]])-SUMIFS(DataGHGFAO[LULUCF_MtCO2e],DataGHGFAO[ISO3],DataShLandRemPot[[#This Row],[ISO3]])</f>
        <v>8.7087111000000004</v>
      </c>
      <c r="AN65">
        <f>SUMIFS(DataGHGI[MtCO2e],DataGHGI[ISO3],DataShLandRemPot[[#This Row],[ISO3]])-SUMIFS(DataGHGI[MtCO2e],DataGHGI[Sector],"Land-Use Change and Forestry",DataGHGI[ISO3],DataShLandRemPot[[#This Row],[ISO3]])</f>
        <v>8.4123942327708701</v>
      </c>
      <c r="AO65" s="3">
        <f>IFERROR(DataShLandRemPot[[#This Row],[CO2Removal_noagri]]/DataShLandRemPot[[#This Row],[FAOGHG_noLULUCF]],"")</f>
        <v>8.6640365298380553E-3</v>
      </c>
      <c r="AP65" s="3">
        <f>IFERROR(DataShLandRemPot[[#This Row],[CO2Removal_withagri]]/DataShLandRemPot[[#This Row],[FAOGHG_noLULUCF]],"")</f>
        <v>0.12735641223028665</v>
      </c>
      <c r="AQ65" s="3">
        <f>IFERROR(DataShLandRemPot[[#This Row],[CO2Removal_noagri]]/DataShLandRemPot[[#This Row],[GHGI_noLULUCF]],"")</f>
        <v>8.9692172062356638E-3</v>
      </c>
      <c r="AR65" s="3">
        <f>IFERROR(DataShLandRemPot[[#This Row],[CO2Removal_withagri]]/DataShLandRemPot[[#This Row],[GHGI_noLULUCF]],"")</f>
        <v>0.13184239470440925</v>
      </c>
      <c r="AS65" s="3"/>
      <c r="AU65" t="s">
        <v>221</v>
      </c>
      <c r="AV65" t="s">
        <v>222</v>
      </c>
      <c r="AW65">
        <v>69</v>
      </c>
      <c r="AX65">
        <v>16</v>
      </c>
      <c r="AY65">
        <v>250</v>
      </c>
      <c r="AZ65">
        <v>335</v>
      </c>
      <c r="BA65">
        <v>314</v>
      </c>
      <c r="BB65">
        <v>3532</v>
      </c>
    </row>
    <row r="66" spans="1:54">
      <c r="A66" s="2" t="s">
        <v>129</v>
      </c>
      <c r="B66" s="2" t="s">
        <v>130</v>
      </c>
      <c r="C66" s="2">
        <v>58.42</v>
      </c>
      <c r="D66" s="2">
        <v>12.657169900000001</v>
      </c>
      <c r="E66" s="4">
        <v>0.21665816330023965</v>
      </c>
      <c r="F66" s="2">
        <v>5.7154952999999997</v>
      </c>
      <c r="G66" s="2">
        <v>6.9416745000000004</v>
      </c>
      <c r="H66" s="4">
        <f>IFERROR(DataGHGFAO[[#This Row],[LULUCF_MtCO2e]]/DataGHGFAO[[#This Row],[AFOLU_MtCO2e]],"")</f>
        <v>0.54843812280658411</v>
      </c>
      <c r="I66" s="2">
        <v>2.7552127999999998</v>
      </c>
      <c r="J66" s="4">
        <f>IFERROR(DataGHGFAO[[#This Row],[Crop_MtCO2e]]/DataGHGFAO[[#This Row],[AFOLU_MtCO2e]],"")</f>
        <v>0.21768000443764285</v>
      </c>
      <c r="K66" s="2">
        <v>2.9602824999999999</v>
      </c>
      <c r="L66" s="4">
        <f>IFERROR(DataGHGFAO[[#This Row],[Livestock_MtCO2e]]/DataGHGFAO[[#This Row],[AFOLU_MtCO2e]],"")</f>
        <v>0.23388186485511264</v>
      </c>
      <c r="N66" t="s">
        <v>119</v>
      </c>
      <c r="O66">
        <v>2018</v>
      </c>
      <c r="P66" t="s">
        <v>638</v>
      </c>
      <c r="Q66">
        <v>85.55990018371817</v>
      </c>
      <c r="S66" t="s">
        <v>97</v>
      </c>
      <c r="T66" t="s">
        <v>98</v>
      </c>
      <c r="U66">
        <v>2.3809581113839116</v>
      </c>
      <c r="V66">
        <v>2.6573447598572342</v>
      </c>
      <c r="W66">
        <v>0</v>
      </c>
      <c r="X66">
        <v>0</v>
      </c>
      <c r="Y66">
        <v>5.0383028712411457</v>
      </c>
      <c r="Z66">
        <v>5.0383028712411457</v>
      </c>
      <c r="AA66">
        <v>1.7543746923940984</v>
      </c>
      <c r="AB66">
        <v>1.6810342307802388</v>
      </c>
      <c r="AC66">
        <v>6.1651258609999999</v>
      </c>
      <c r="AD66">
        <v>5.0383028712411457</v>
      </c>
      <c r="AE66">
        <v>0.23467771171732643</v>
      </c>
      <c r="AF66">
        <v>3.4354089231743372</v>
      </c>
      <c r="AG66">
        <v>0.68185835805620232</v>
      </c>
      <c r="AI66" t="s">
        <v>97</v>
      </c>
      <c r="AJ66" t="s">
        <v>98</v>
      </c>
      <c r="AK66">
        <f>SUMIFS(DataLandRemPot[CO2 removal potential],DataLandRemPot[ISO3],DataShLandRemPot[[#This Row],[ISO3]])</f>
        <v>5.0383028712411457</v>
      </c>
      <c r="AL66">
        <f>SUMIFS(DataLandRemPot[CO2 removal potential],DataLandRemPot[ISO3],DataShLandRemPot[[#This Row],[ISO3]])+SUMIFS(DataLandRemPot[SCS cropland],DataLandRemPot[ISO3],DataShLandRemPot[[#This Row],[ISO3]])+SUMIFS(DataLandRemPot[SCS grassland],DataLandRemPot[ISO3],DataShLandRemPot[[#This Row],[ISO3]])+SUMIFS(DataLandRemPot[Agroforestry],DataLandRemPot[ISO3],DataShLandRemPot[[#This Row],[ISO3]])</f>
        <v>14.638837655415482</v>
      </c>
      <c r="AM66">
        <f>SUMIFS(DataGHGFAO[TotalGHG_MtCO2e_2019],DataGHGFAO[ISO3],DataShLandRemPot[[#This Row],[ISO3]])-SUMIFS(DataGHGFAO[LULUCF_MtCO2e],DataGHGFAO[ISO3],DataShLandRemPot[[#This Row],[ISO3]])</f>
        <v>116.5862097</v>
      </c>
      <c r="AN66">
        <f>SUMIFS(DataGHGI[MtCO2e],DataGHGI[ISO3],DataShLandRemPot[[#This Row],[ISO3]])-SUMIFS(DataGHGI[MtCO2e],DataGHGI[Sector],"Land-Use Change and Forestry",DataGHGI[ISO3],DataShLandRemPot[[#This Row],[ISO3]])</f>
        <v>133.24374670105379</v>
      </c>
      <c r="AO66" s="3">
        <f>IFERROR(DataShLandRemPot[[#This Row],[CO2Removal_noagri]]/DataShLandRemPot[[#This Row],[FAOGHG_noLULUCF]],"")</f>
        <v>4.3215255768291314E-2</v>
      </c>
      <c r="AP66" s="3">
        <f>IFERROR(DataShLandRemPot[[#This Row],[CO2Removal_withagri]]/DataShLandRemPot[[#This Row],[FAOGHG_noLULUCF]],"")</f>
        <v>0.12556234303425926</v>
      </c>
      <c r="AQ66" s="3">
        <f>IFERROR(DataShLandRemPot[[#This Row],[CO2Removal_noagri]]/DataShLandRemPot[[#This Row],[GHGI_noLULUCF]],"")</f>
        <v>3.7812677862812595E-2</v>
      </c>
      <c r="AR66" s="3">
        <f>IFERROR(DataShLandRemPot[[#This Row],[CO2Removal_withagri]]/DataShLandRemPot[[#This Row],[GHGI_noLULUCF]],"")</f>
        <v>0.10986510074847443</v>
      </c>
      <c r="AS66" s="3"/>
      <c r="AU66" t="s">
        <v>531</v>
      </c>
      <c r="AV66" t="s">
        <v>532</v>
      </c>
      <c r="AW66">
        <v>86</v>
      </c>
      <c r="AX66">
        <v>20</v>
      </c>
      <c r="AY66">
        <v>131</v>
      </c>
      <c r="AZ66">
        <v>237</v>
      </c>
      <c r="BA66">
        <v>152</v>
      </c>
      <c r="BB66">
        <v>2921</v>
      </c>
    </row>
    <row r="67" spans="1:54">
      <c r="A67" s="2" t="s">
        <v>221</v>
      </c>
      <c r="B67" s="2" t="s">
        <v>222</v>
      </c>
      <c r="C67" s="2">
        <v>352.1</v>
      </c>
      <c r="D67" s="2">
        <v>12.8713117</v>
      </c>
      <c r="E67" s="4">
        <v>3.6555841238284578E-2</v>
      </c>
      <c r="F67" s="2">
        <v>74.804419699999997</v>
      </c>
      <c r="G67" s="2">
        <v>-61.933107999999997</v>
      </c>
      <c r="H67" s="4">
        <f>IFERROR(DataGHGFAO[[#This Row],[LULUCF_MtCO2e]]/DataGHGFAO[[#This Row],[AFOLU_MtCO2e]],"")</f>
        <v>-4.811716897509366</v>
      </c>
      <c r="I67" s="2">
        <v>17.527430999999993</v>
      </c>
      <c r="J67" s="4">
        <f>IFERROR(DataGHGFAO[[#This Row],[Crop_MtCO2e]]/DataGHGFAO[[#This Row],[AFOLU_MtCO2e]],"")</f>
        <v>1.3617439627384669</v>
      </c>
      <c r="K67" s="2">
        <v>57.276988700000004</v>
      </c>
      <c r="L67" s="4">
        <f>IFERROR(DataGHGFAO[[#This Row],[Livestock_MtCO2e]]/DataGHGFAO[[#This Row],[AFOLU_MtCO2e]],"")</f>
        <v>4.4499729347708987</v>
      </c>
      <c r="N67" t="s">
        <v>119</v>
      </c>
      <c r="O67">
        <v>2018</v>
      </c>
      <c r="P67" t="s">
        <v>639</v>
      </c>
      <c r="Q67">
        <v>21.55476202029871</v>
      </c>
      <c r="S67" t="s">
        <v>235</v>
      </c>
      <c r="T67" t="s">
        <v>236</v>
      </c>
      <c r="U67">
        <v>0.56066255597417614</v>
      </c>
      <c r="V67">
        <v>8.1255857975527181</v>
      </c>
      <c r="W67">
        <v>5.4736000000000002</v>
      </c>
      <c r="X67">
        <v>0</v>
      </c>
      <c r="Y67">
        <v>14.159848353526893</v>
      </c>
      <c r="Z67">
        <v>14.159848353526893</v>
      </c>
      <c r="AA67">
        <v>3.1898434936326847</v>
      </c>
      <c r="AB67">
        <v>0.21573911186855502</v>
      </c>
      <c r="AC67">
        <v>4.3965757410000004</v>
      </c>
      <c r="AD67">
        <v>14.159848353526893</v>
      </c>
      <c r="AE67">
        <v>0.15506700512466731</v>
      </c>
      <c r="AF67">
        <v>3.4055826055012397</v>
      </c>
      <c r="AG67">
        <v>0.24050982189035855</v>
      </c>
      <c r="AI67" t="s">
        <v>235</v>
      </c>
      <c r="AJ67" t="s">
        <v>236</v>
      </c>
      <c r="AK67">
        <f>SUMIFS(DataLandRemPot[CO2 removal potential],DataLandRemPot[ISO3],DataShLandRemPot[[#This Row],[ISO3]])</f>
        <v>14.159848353526893</v>
      </c>
      <c r="AL67">
        <f>SUMIFS(DataLandRemPot[CO2 removal potential],DataLandRemPot[ISO3],DataShLandRemPot[[#This Row],[ISO3]])+SUMIFS(DataLandRemPot[SCS cropland],DataLandRemPot[ISO3],DataShLandRemPot[[#This Row],[ISO3]])+SUMIFS(DataLandRemPot[SCS grassland],DataLandRemPot[ISO3],DataShLandRemPot[[#This Row],[ISO3]])+SUMIFS(DataLandRemPot[Agroforestry],DataLandRemPot[ISO3],DataShLandRemPot[[#This Row],[ISO3]])</f>
        <v>21.96200670002813</v>
      </c>
      <c r="AM67">
        <f>SUMIFS(DataGHGFAO[TotalGHG_MtCO2e_2019],DataGHGFAO[ISO3],DataShLandRemPot[[#This Row],[ISO3]])-SUMIFS(DataGHGFAO[LULUCF_MtCO2e],DataGHGFAO[ISO3],DataShLandRemPot[[#This Row],[ISO3]])</f>
        <v>43.203737500000003</v>
      </c>
      <c r="AN67">
        <f>SUMIFS(DataGHGI[MtCO2e],DataGHGI[ISO3],DataShLandRemPot[[#This Row],[ISO3]])-SUMIFS(DataGHGI[MtCO2e],DataGHGI[Sector],"Land-Use Change and Forestry",DataGHGI[ISO3],DataShLandRemPot[[#This Row],[ISO3]])</f>
        <v>56.289232139302918</v>
      </c>
      <c r="AO67" s="3">
        <f>IFERROR(DataShLandRemPot[[#This Row],[CO2Removal_noagri]]/DataShLandRemPot[[#This Row],[FAOGHG_noLULUCF]],"")</f>
        <v>0.3277459121106569</v>
      </c>
      <c r="AP67" s="3">
        <f>IFERROR(DataShLandRemPot[[#This Row],[CO2Removal_withagri]]/DataShLandRemPot[[#This Row],[FAOGHG_noLULUCF]],"")</f>
        <v>0.5083358054387801</v>
      </c>
      <c r="AQ67" s="3">
        <f>IFERROR(DataShLandRemPot[[#This Row],[CO2Removal_noagri]]/DataShLandRemPot[[#This Row],[GHGI_noLULUCF]],"")</f>
        <v>0.25155518765089069</v>
      </c>
      <c r="AR67" s="3">
        <f>IFERROR(DataShLandRemPot[[#This Row],[CO2Removal_withagri]]/DataShLandRemPot[[#This Row],[GHGI_noLULUCF]],"")</f>
        <v>0.39016355109760975</v>
      </c>
      <c r="AS67" s="3"/>
      <c r="AU67" t="s">
        <v>59</v>
      </c>
      <c r="AV67" t="s">
        <v>60</v>
      </c>
      <c r="AW67">
        <v>19</v>
      </c>
      <c r="AX67">
        <v>3</v>
      </c>
      <c r="AY67">
        <v>57</v>
      </c>
      <c r="AZ67">
        <v>79</v>
      </c>
      <c r="BA67">
        <v>45</v>
      </c>
      <c r="BB67">
        <v>2633</v>
      </c>
    </row>
    <row r="68" spans="1:54">
      <c r="A68" s="2" t="s">
        <v>59</v>
      </c>
      <c r="B68" s="2" t="s">
        <v>60</v>
      </c>
      <c r="C68" s="2">
        <v>19.68</v>
      </c>
      <c r="D68" s="2">
        <v>7.1153854000000001</v>
      </c>
      <c r="E68" s="4">
        <v>0.36155413617886178</v>
      </c>
      <c r="F68" s="2">
        <v>0.60684299999999991</v>
      </c>
      <c r="G68" s="2">
        <v>6.5085424000000005</v>
      </c>
      <c r="H68" s="4">
        <f>IFERROR(DataGHGFAO[[#This Row],[LULUCF_MtCO2e]]/DataGHGFAO[[#This Row],[AFOLU_MtCO2e]],"")</f>
        <v>0.91471396616127076</v>
      </c>
      <c r="I68" s="2">
        <v>0.40736709999999987</v>
      </c>
      <c r="J68" s="4">
        <f>IFERROR(DataGHGFAO[[#This Row],[Crop_MtCO2e]]/DataGHGFAO[[#This Row],[AFOLU_MtCO2e]],"")</f>
        <v>5.7251586119284541E-2</v>
      </c>
      <c r="K68" s="2">
        <v>0.19947590000000001</v>
      </c>
      <c r="L68" s="4">
        <f>IFERROR(DataGHGFAO[[#This Row],[Livestock_MtCO2e]]/DataGHGFAO[[#This Row],[AFOLU_MtCO2e]],"")</f>
        <v>2.8034447719444685E-2</v>
      </c>
      <c r="N68" t="s">
        <v>119</v>
      </c>
      <c r="O68">
        <v>2018</v>
      </c>
      <c r="P68" t="s">
        <v>640</v>
      </c>
      <c r="Q68">
        <v>9.9608773945493265</v>
      </c>
      <c r="S68" t="s">
        <v>333</v>
      </c>
      <c r="T68" t="s">
        <v>334</v>
      </c>
      <c r="U68">
        <v>2.3588961725283758E-4</v>
      </c>
      <c r="V68">
        <v>4.3533816647301347E-2</v>
      </c>
      <c r="W68">
        <v>0</v>
      </c>
      <c r="X68">
        <v>1.1398135466666667E-4</v>
      </c>
      <c r="Y68">
        <v>4.3883687619220846E-2</v>
      </c>
      <c r="Z68">
        <v>4.5830561265095486E-2</v>
      </c>
      <c r="AA68">
        <v>7.9594349741032128E-4</v>
      </c>
      <c r="AB68">
        <v>2.1228820429401322E-2</v>
      </c>
      <c r="AC68">
        <v>0.21267233399999999</v>
      </c>
      <c r="AD68">
        <v>4.5830561265095486E-2</v>
      </c>
      <c r="AE68">
        <v>7.9060599544372695E-2</v>
      </c>
      <c r="AF68">
        <v>2.2024763926811644E-2</v>
      </c>
      <c r="AG68">
        <v>0.50188954305574129</v>
      </c>
      <c r="AI68" t="s">
        <v>333</v>
      </c>
      <c r="AJ68" t="s">
        <v>334</v>
      </c>
      <c r="AK68">
        <f>SUMIFS(DataLandRemPot[CO2 removal potential],DataLandRemPot[ISO3],DataShLandRemPot[[#This Row],[ISO3]])</f>
        <v>4.3883687619220846E-2</v>
      </c>
      <c r="AL68">
        <f>SUMIFS(DataLandRemPot[CO2 removal potential],DataLandRemPot[ISO3],DataShLandRemPot[[#This Row],[ISO3]])+SUMIFS(DataLandRemPot[SCS cropland],DataLandRemPot[ISO3],DataShLandRemPot[[#This Row],[ISO3]])+SUMIFS(DataLandRemPot[SCS grassland],DataLandRemPot[ISO3],DataShLandRemPot[[#This Row],[ISO3]])+SUMIFS(DataLandRemPot[Agroforestry],DataLandRemPot[ISO3],DataShLandRemPot[[#This Row],[ISO3]])</f>
        <v>0.27858078554603249</v>
      </c>
      <c r="AM68">
        <f>SUMIFS(DataGHGFAO[TotalGHG_MtCO2e_2019],DataGHGFAO[ISO3],DataShLandRemPot[[#This Row],[ISO3]])-SUMIFS(DataGHGFAO[LULUCF_MtCO2e],DataGHGFAO[ISO3],DataShLandRemPot[[#This Row],[ISO3]])</f>
        <v>1.3799941</v>
      </c>
      <c r="AN68">
        <f>SUMIFS(DataGHGI[MtCO2e],DataGHGI[ISO3],DataShLandRemPot[[#This Row],[ISO3]])-SUMIFS(DataGHGI[MtCO2e],DataGHGI[Sector],"Land-Use Change and Forestry",DataGHGI[ISO3],DataShLandRemPot[[#This Row],[ISO3]])</f>
        <v>1.071807</v>
      </c>
      <c r="AO68" s="3">
        <f>IFERROR(DataShLandRemPot[[#This Row],[CO2Removal_noagri]]/DataShLandRemPot[[#This Row],[FAOGHG_noLULUCF]],"")</f>
        <v>3.1799909593251775E-2</v>
      </c>
      <c r="AP68" s="3">
        <f>IFERROR(DataShLandRemPot[[#This Row],[CO2Removal_withagri]]/DataShLandRemPot[[#This Row],[FAOGHG_noLULUCF]],"")</f>
        <v>0.20187099752530283</v>
      </c>
      <c r="AQ68" s="3">
        <f>IFERROR(DataShLandRemPot[[#This Row],[CO2Removal_noagri]]/DataShLandRemPot[[#This Row],[GHGI_noLULUCF]],"")</f>
        <v>4.09436471484333E-2</v>
      </c>
      <c r="AR68" s="3">
        <f>IFERROR(DataShLandRemPot[[#This Row],[CO2Removal_withagri]]/DataShLandRemPot[[#This Row],[GHGI_noLULUCF]],"")</f>
        <v>0.2599169305164386</v>
      </c>
      <c r="AS68" s="3"/>
      <c r="AU68" t="s">
        <v>313</v>
      </c>
      <c r="AV68" t="s">
        <v>314</v>
      </c>
      <c r="AW68">
        <v>11</v>
      </c>
      <c r="AX68">
        <v>3</v>
      </c>
      <c r="AY68">
        <v>3</v>
      </c>
      <c r="AZ68">
        <v>17</v>
      </c>
      <c r="BA68">
        <v>80</v>
      </c>
      <c r="BB68">
        <v>2483</v>
      </c>
    </row>
    <row r="69" spans="1:54">
      <c r="A69" s="2" t="s">
        <v>313</v>
      </c>
      <c r="B69" s="2" t="s">
        <v>314</v>
      </c>
      <c r="C69" s="2">
        <v>2.86</v>
      </c>
      <c r="D69" s="2">
        <v>1.8468207999999999</v>
      </c>
      <c r="E69" s="4">
        <v>0.64574153846153848</v>
      </c>
      <c r="F69" s="2">
        <v>1.3191016</v>
      </c>
      <c r="G69" s="2">
        <v>0.5277191</v>
      </c>
      <c r="H69" s="4">
        <f>IFERROR(DataGHGFAO[[#This Row],[LULUCF_MtCO2e]]/DataGHGFAO[[#This Row],[AFOLU_MtCO2e]],"")</f>
        <v>0.28574461582845506</v>
      </c>
      <c r="I69" s="2">
        <v>0.54600139999999997</v>
      </c>
      <c r="J69" s="4">
        <f>IFERROR(DataGHGFAO[[#This Row],[Crop_MtCO2e]]/DataGHGFAO[[#This Row],[AFOLU_MtCO2e]],"")</f>
        <v>0.29564395202826393</v>
      </c>
      <c r="K69" s="2">
        <v>0.77310020000000002</v>
      </c>
      <c r="L69" s="4">
        <f>IFERROR(DataGHGFAO[[#This Row],[Livestock_MtCO2e]]/DataGHGFAO[[#This Row],[AFOLU_MtCO2e]],"")</f>
        <v>0.41861137799617593</v>
      </c>
      <c r="N69" t="s">
        <v>119</v>
      </c>
      <c r="O69">
        <v>2018</v>
      </c>
      <c r="P69" t="s">
        <v>644</v>
      </c>
      <c r="Q69">
        <v>-1.0146213201798455</v>
      </c>
      <c r="S69" t="s">
        <v>425</v>
      </c>
      <c r="T69" t="s">
        <v>426</v>
      </c>
      <c r="U69">
        <v>6.4645587381140887E-2</v>
      </c>
      <c r="V69">
        <v>3.9128118414641514E-3</v>
      </c>
      <c r="W69">
        <v>0</v>
      </c>
      <c r="X69">
        <v>1.4079999999999999E-6</v>
      </c>
      <c r="Y69">
        <v>6.8559807222605032E-2</v>
      </c>
      <c r="Z69">
        <v>0.11597736195982652</v>
      </c>
      <c r="AA69">
        <v>3.8329355334954947E-5</v>
      </c>
      <c r="AB69">
        <v>0</v>
      </c>
      <c r="AC69">
        <v>1.2081599590000002E-3</v>
      </c>
      <c r="AD69">
        <v>0.11597736195982652</v>
      </c>
      <c r="AE69">
        <v>5.4908163355538956E-4</v>
      </c>
      <c r="AF69">
        <v>3.8329355334954947E-5</v>
      </c>
      <c r="AG69">
        <v>5.5906451443925992E-4</v>
      </c>
      <c r="AI69" t="s">
        <v>425</v>
      </c>
      <c r="AJ69" t="s">
        <v>426</v>
      </c>
      <c r="AK69">
        <f>SUMIFS(DataLandRemPot[CO2 removal potential],DataLandRemPot[ISO3],DataShLandRemPot[[#This Row],[ISO3]])</f>
        <v>6.8559807222605032E-2</v>
      </c>
      <c r="AL69">
        <f>SUMIFS(DataLandRemPot[CO2 removal potential],DataLandRemPot[ISO3],DataShLandRemPot[[#This Row],[ISO3]])+SUMIFS(DataLandRemPot[SCS cropland],DataLandRemPot[ISO3],DataShLandRemPot[[#This Row],[ISO3]])+SUMIFS(DataLandRemPot[SCS grassland],DataLandRemPot[ISO3],DataShLandRemPot[[#This Row],[ISO3]])+SUMIFS(DataLandRemPot[Agroforestry],DataLandRemPot[ISO3],DataShLandRemPot[[#This Row],[ISO3]])</f>
        <v>6.9806296536939996E-2</v>
      </c>
      <c r="AM69">
        <f>SUMIFS(DataGHGFAO[TotalGHG_MtCO2e_2019],DataGHGFAO[ISO3],DataShLandRemPot[[#This Row],[ISO3]])-SUMIFS(DataGHGFAO[LULUCF_MtCO2e],DataGHGFAO[ISO3],DataShLandRemPot[[#This Row],[ISO3]])</f>
        <v>220.67392619999998</v>
      </c>
      <c r="AN69">
        <f>SUMIFS(DataGHGI[MtCO2e],DataGHGI[ISO3],DataShLandRemPot[[#This Row],[ISO3]])-SUMIFS(DataGHGI[MtCO2e],DataGHGI[Sector],"Land-Use Change and Forestry",DataGHGI[ISO3],DataShLandRemPot[[#This Row],[ISO3]])</f>
        <v>0.18188894999999999</v>
      </c>
      <c r="AO69" s="3">
        <f>IFERROR(DataShLandRemPot[[#This Row],[CO2Removal_noagri]]/DataShLandRemPot[[#This Row],[FAOGHG_noLULUCF]],"")</f>
        <v>3.1068376950192243E-4</v>
      </c>
      <c r="AP69" s="3">
        <f>IFERROR(DataShLandRemPot[[#This Row],[CO2Removal_withagri]]/DataShLandRemPot[[#This Row],[FAOGHG_noLULUCF]],"")</f>
        <v>3.1633232679094826E-4</v>
      </c>
      <c r="AQ69" s="3">
        <f>IFERROR(DataShLandRemPot[[#This Row],[CO2Removal_noagri]]/DataShLandRemPot[[#This Row],[GHGI_noLULUCF]],"")</f>
        <v>0.37693222827777628</v>
      </c>
      <c r="AR69" s="3">
        <f>IFERROR(DataShLandRemPot[[#This Row],[CO2Removal_withagri]]/DataShLandRemPot[[#This Row],[GHGI_noLULUCF]],"")</f>
        <v>0.38378525213840642</v>
      </c>
      <c r="AS69" s="3"/>
      <c r="AU69" t="s">
        <v>163</v>
      </c>
      <c r="AV69" t="s">
        <v>164</v>
      </c>
      <c r="AW69">
        <v>38</v>
      </c>
      <c r="AX69">
        <v>6</v>
      </c>
      <c r="AY69">
        <v>46</v>
      </c>
      <c r="AZ69">
        <v>90</v>
      </c>
      <c r="BA69">
        <v>252</v>
      </c>
      <c r="BB69">
        <v>2860</v>
      </c>
    </row>
    <row r="70" spans="1:54">
      <c r="A70" s="2" t="s">
        <v>163</v>
      </c>
      <c r="B70" s="2" t="s">
        <v>164</v>
      </c>
      <c r="C70" s="2">
        <v>17.64</v>
      </c>
      <c r="D70" s="2">
        <v>2.1473705000000001</v>
      </c>
      <c r="E70" s="4">
        <v>0.12173302154195011</v>
      </c>
      <c r="F70" s="2">
        <v>2.1052143999999999</v>
      </c>
      <c r="G70" s="2">
        <v>4.2156100000000002E-2</v>
      </c>
      <c r="H70" s="4">
        <f>IFERROR(DataGHGFAO[[#This Row],[LULUCF_MtCO2e]]/DataGHGFAO[[#This Row],[AFOLU_MtCO2e]],"")</f>
        <v>1.9631498150878016E-2</v>
      </c>
      <c r="I70" s="2">
        <v>0.28329979999999977</v>
      </c>
      <c r="J70" s="4">
        <f>IFERROR(DataGHGFAO[[#This Row],[Crop_MtCO2e]]/DataGHGFAO[[#This Row],[AFOLU_MtCO2e]],"")</f>
        <v>0.13192870070628229</v>
      </c>
      <c r="K70" s="2">
        <v>1.8219146000000002</v>
      </c>
      <c r="L70" s="4">
        <f>IFERROR(DataGHGFAO[[#This Row],[Livestock_MtCO2e]]/DataGHGFAO[[#This Row],[AFOLU_MtCO2e]],"")</f>
        <v>0.84843980114283968</v>
      </c>
      <c r="N70" t="s">
        <v>119</v>
      </c>
      <c r="O70">
        <v>2018</v>
      </c>
      <c r="P70" t="s">
        <v>642</v>
      </c>
      <c r="Q70">
        <v>1.3801984441231008</v>
      </c>
      <c r="S70" t="s">
        <v>239</v>
      </c>
      <c r="T70" t="s">
        <v>240</v>
      </c>
      <c r="U70">
        <v>13.054014622624891</v>
      </c>
      <c r="V70">
        <v>0.81955684990034205</v>
      </c>
      <c r="W70">
        <v>0</v>
      </c>
      <c r="X70">
        <v>1.6886812096000001E-2</v>
      </c>
      <c r="Y70">
        <v>13.890458284621234</v>
      </c>
      <c r="Z70">
        <v>21.909945499101212</v>
      </c>
      <c r="AA70">
        <v>0.7068898119426682</v>
      </c>
      <c r="AB70">
        <v>0.54397657984842573</v>
      </c>
      <c r="AC70">
        <v>2.2472356279999999</v>
      </c>
      <c r="AD70">
        <v>21.909945499101212</v>
      </c>
      <c r="AE70">
        <v>7.1936167796116404E-2</v>
      </c>
      <c r="AF70">
        <v>1.250866391791094</v>
      </c>
      <c r="AG70">
        <v>9.0052204625673565E-2</v>
      </c>
      <c r="AI70" t="s">
        <v>239</v>
      </c>
      <c r="AJ70" t="s">
        <v>240</v>
      </c>
      <c r="AK70">
        <f>SUMIFS(DataLandRemPot[CO2 removal potential],DataLandRemPot[ISO3],DataShLandRemPot[[#This Row],[ISO3]])</f>
        <v>13.890458284621234</v>
      </c>
      <c r="AL70">
        <f>SUMIFS(DataLandRemPot[CO2 removal potential],DataLandRemPot[ISO3],DataShLandRemPot[[#This Row],[ISO3]])+SUMIFS(DataLandRemPot[SCS cropland],DataLandRemPot[ISO3],DataShLandRemPot[[#This Row],[ISO3]])+SUMIFS(DataLandRemPot[SCS grassland],DataLandRemPot[ISO3],DataShLandRemPot[[#This Row],[ISO3]])+SUMIFS(DataLandRemPot[Agroforestry],DataLandRemPot[ISO3],DataShLandRemPot[[#This Row],[ISO3]])</f>
        <v>17.388560304412326</v>
      </c>
      <c r="AM70">
        <f>SUMIFS(DataGHGFAO[TotalGHG_MtCO2e_2019],DataGHGFAO[ISO3],DataShLandRemPot[[#This Row],[ISO3]])-SUMIFS(DataGHGFAO[LULUCF_MtCO2e],DataGHGFAO[ISO3],DataShLandRemPot[[#This Row],[ISO3]])</f>
        <v>41.312332499999997</v>
      </c>
      <c r="AN70">
        <f>SUMIFS(DataGHGI[MtCO2e],DataGHGI[ISO3],DataShLandRemPot[[#This Row],[ISO3]])-SUMIFS(DataGHGI[MtCO2e],DataGHGI[Sector],"Land-Use Change and Forestry",DataGHGI[ISO3],DataShLandRemPot[[#This Row],[ISO3]])</f>
        <v>25.230774499999999</v>
      </c>
      <c r="AO70" s="3">
        <f>IFERROR(DataShLandRemPot[[#This Row],[CO2Removal_noagri]]/DataShLandRemPot[[#This Row],[FAOGHG_noLULUCF]],"")</f>
        <v>0.33623030809556043</v>
      </c>
      <c r="AP70" s="3">
        <f>IFERROR(DataShLandRemPot[[#This Row],[CO2Removal_withagri]]/DataShLandRemPot[[#This Row],[FAOGHG_noLULUCF]],"")</f>
        <v>0.42090483040172877</v>
      </c>
      <c r="AQ70" s="3">
        <f>IFERROR(DataShLandRemPot[[#This Row],[CO2Removal_noagri]]/DataShLandRemPot[[#This Row],[GHGI_noLULUCF]],"")</f>
        <v>0.55053634142785568</v>
      </c>
      <c r="AR70" s="3">
        <f>IFERROR(DataShLandRemPot[[#This Row],[CO2Removal_withagri]]/DataShLandRemPot[[#This Row],[GHGI_noLULUCF]],"")</f>
        <v>0.68918059984295477</v>
      </c>
      <c r="AS70" s="3"/>
      <c r="AU70" t="s">
        <v>115</v>
      </c>
      <c r="AV70" t="s">
        <v>116</v>
      </c>
      <c r="AW70">
        <v>43</v>
      </c>
      <c r="AX70">
        <v>5</v>
      </c>
      <c r="AY70">
        <v>196</v>
      </c>
      <c r="AZ70">
        <v>244</v>
      </c>
      <c r="BA70">
        <v>375</v>
      </c>
      <c r="BB70">
        <v>3559</v>
      </c>
    </row>
    <row r="71" spans="1:54">
      <c r="A71" s="2" t="s">
        <v>115</v>
      </c>
      <c r="B71" s="2" t="s">
        <v>116</v>
      </c>
      <c r="C71" s="2">
        <v>720.23</v>
      </c>
      <c r="D71" s="2">
        <v>30.095170500000002</v>
      </c>
      <c r="E71" s="4">
        <v>4.1785499770906516E-2</v>
      </c>
      <c r="F71" s="2">
        <v>59.574164799999998</v>
      </c>
      <c r="G71" s="2">
        <v>-29.4789943</v>
      </c>
      <c r="H71" s="4">
        <f>IFERROR(DataGHGFAO[[#This Row],[LULUCF_MtCO2e]]/DataGHGFAO[[#This Row],[AFOLU_MtCO2e]],"")</f>
        <v>-0.97952574483670052</v>
      </c>
      <c r="I71" s="2">
        <v>14.628509199999996</v>
      </c>
      <c r="J71" s="4">
        <f>IFERROR(DataGHGFAO[[#This Row],[Crop_MtCO2e]]/DataGHGFAO[[#This Row],[AFOLU_MtCO2e]],"")</f>
        <v>0.48607497339149469</v>
      </c>
      <c r="K71" s="2">
        <v>44.945655600000002</v>
      </c>
      <c r="L71" s="4">
        <f>IFERROR(DataGHGFAO[[#This Row],[Livestock_MtCO2e]]/DataGHGFAO[[#This Row],[AFOLU_MtCO2e]],"")</f>
        <v>1.4934507714452059</v>
      </c>
      <c r="N71" t="s">
        <v>119</v>
      </c>
      <c r="O71">
        <v>2018</v>
      </c>
      <c r="P71" t="s">
        <v>643</v>
      </c>
      <c r="Q71">
        <v>0</v>
      </c>
      <c r="S71" t="s">
        <v>179</v>
      </c>
      <c r="T71" t="s">
        <v>180</v>
      </c>
      <c r="U71">
        <v>31.247026140161889</v>
      </c>
      <c r="V71">
        <v>4.7793791499215859</v>
      </c>
      <c r="W71">
        <v>0.33250000000000002</v>
      </c>
      <c r="X71">
        <v>0.25131389723733333</v>
      </c>
      <c r="Y71">
        <v>36.610219187320808</v>
      </c>
      <c r="Z71">
        <v>87.390481054812525</v>
      </c>
      <c r="AA71">
        <v>1.4619851068350522</v>
      </c>
      <c r="AB71">
        <v>6.1767872417806133</v>
      </c>
      <c r="AC71">
        <v>2.2763697620000003</v>
      </c>
      <c r="AD71">
        <v>87.390481054812525</v>
      </c>
      <c r="AE71">
        <v>0.16418512689668174</v>
      </c>
      <c r="AF71">
        <v>7.6387723486156656</v>
      </c>
      <c r="AG71">
        <v>0.20865136888503513</v>
      </c>
      <c r="AI71" t="s">
        <v>179</v>
      </c>
      <c r="AJ71" t="s">
        <v>180</v>
      </c>
      <c r="AK71">
        <f>SUMIFS(DataLandRemPot[CO2 removal potential],DataLandRemPot[ISO3],DataShLandRemPot[[#This Row],[ISO3]])</f>
        <v>36.610219187320808</v>
      </c>
      <c r="AL71">
        <f>SUMIFS(DataLandRemPot[CO2 removal potential],DataLandRemPot[ISO3],DataShLandRemPot[[#This Row],[ISO3]])+SUMIFS(DataLandRemPot[SCS cropland],DataLandRemPot[ISO3],DataShLandRemPot[[#This Row],[ISO3]])+SUMIFS(DataLandRemPot[SCS grassland],DataLandRemPot[ISO3],DataShLandRemPot[[#This Row],[ISO3]])+SUMIFS(DataLandRemPot[Agroforestry],DataLandRemPot[ISO3],DataShLandRemPot[[#This Row],[ISO3]])</f>
        <v>46.525361297936477</v>
      </c>
      <c r="AM71">
        <f>SUMIFS(DataGHGFAO[TotalGHG_MtCO2e_2019],DataGHGFAO[ISO3],DataShLandRemPot[[#This Row],[ISO3]])-SUMIFS(DataGHGFAO[LULUCF_MtCO2e],DataGHGFAO[ISO3],DataShLandRemPot[[#This Row],[ISO3]])</f>
        <v>72.532289200000008</v>
      </c>
      <c r="AN71">
        <f>SUMIFS(DataGHGI[MtCO2e],DataGHGI[ISO3],DataShLandRemPot[[#This Row],[ISO3]])-SUMIFS(DataGHGI[MtCO2e],DataGHGI[Sector],"Land-Use Change and Forestry",DataGHGI[ISO3],DataShLandRemPot[[#This Row],[ISO3]])</f>
        <v>60.191630900000007</v>
      </c>
      <c r="AO71" s="3">
        <f>IFERROR(DataShLandRemPot[[#This Row],[CO2Removal_noagri]]/DataShLandRemPot[[#This Row],[FAOGHG_noLULUCF]],"")</f>
        <v>0.50474374366390196</v>
      </c>
      <c r="AP71" s="3">
        <f>IFERROR(DataShLandRemPot[[#This Row],[CO2Removal_withagri]]/DataShLandRemPot[[#This Row],[FAOGHG_noLULUCF]],"")</f>
        <v>0.64144344279066923</v>
      </c>
      <c r="AQ71" s="3">
        <f>IFERROR(DataShLandRemPot[[#This Row],[CO2Removal_noagri]]/DataShLandRemPot[[#This Row],[GHGI_noLULUCF]],"")</f>
        <v>0.60822773265844177</v>
      </c>
      <c r="AR71" s="3">
        <f>IFERROR(DataShLandRemPot[[#This Row],[CO2Removal_withagri]]/DataShLandRemPot[[#This Row],[GHGI_noLULUCF]],"")</f>
        <v>0.77295399048468838</v>
      </c>
      <c r="AS71" s="3"/>
      <c r="AU71" t="s">
        <v>361</v>
      </c>
      <c r="AV71" t="s">
        <v>362</v>
      </c>
      <c r="AW71">
        <v>6</v>
      </c>
      <c r="AX71">
        <v>6</v>
      </c>
      <c r="AY71">
        <v>7</v>
      </c>
      <c r="AZ71">
        <v>19</v>
      </c>
      <c r="BA71">
        <v>11</v>
      </c>
      <c r="BB71">
        <v>3114</v>
      </c>
    </row>
    <row r="72" spans="1:54">
      <c r="A72" s="2" t="s">
        <v>361</v>
      </c>
      <c r="B72" s="2" t="s">
        <v>362</v>
      </c>
      <c r="C72" s="2">
        <v>12.75</v>
      </c>
      <c r="D72" s="2">
        <v>-14.5537458</v>
      </c>
      <c r="E72" s="4">
        <v>-1.1414702588235295</v>
      </c>
      <c r="F72" s="2">
        <v>10.3503367</v>
      </c>
      <c r="G72" s="2">
        <v>-24.904082500000001</v>
      </c>
      <c r="H72" s="4">
        <f>IFERROR(DataGHGFAO[[#This Row],[LULUCF_MtCO2e]]/DataGHGFAO[[#This Row],[AFOLU_MtCO2e]],"")</f>
        <v>1.7111802584871314</v>
      </c>
      <c r="I72" s="2">
        <v>4.0116214000000001</v>
      </c>
      <c r="J72" s="4">
        <f>IFERROR(DataGHGFAO[[#This Row],[Crop_MtCO2e]]/DataGHGFAO[[#This Row],[AFOLU_MtCO2e]],"")</f>
        <v>-0.27564184884966181</v>
      </c>
      <c r="K72" s="2">
        <v>6.3387152999999996</v>
      </c>
      <c r="L72" s="4">
        <f>IFERROR(DataGHGFAO[[#This Row],[Livestock_MtCO2e]]/DataGHGFAO[[#This Row],[AFOLU_MtCO2e]],"")</f>
        <v>-0.43553840963746937</v>
      </c>
      <c r="N72" t="s">
        <v>223</v>
      </c>
      <c r="O72">
        <v>2000</v>
      </c>
      <c r="P72" t="s">
        <v>638</v>
      </c>
      <c r="Q72">
        <v>1.8808699999999998</v>
      </c>
      <c r="S72" t="s">
        <v>125</v>
      </c>
      <c r="T72" t="s">
        <v>529</v>
      </c>
      <c r="U72">
        <v>8.4793579027898969E-2</v>
      </c>
      <c r="V72">
        <v>0.31215453146122429</v>
      </c>
      <c r="W72">
        <v>0</v>
      </c>
      <c r="X72">
        <v>1.1682762666666666E-4</v>
      </c>
      <c r="Y72">
        <v>0.39706493811578991</v>
      </c>
      <c r="Z72">
        <v>0.39751093801864174</v>
      </c>
      <c r="AA72">
        <v>1.7010509149553892</v>
      </c>
      <c r="AB72">
        <v>4.3738639262536896E-3</v>
      </c>
      <c r="AC72">
        <v>10.546567710000001</v>
      </c>
      <c r="AD72">
        <v>0.39751093801864174</v>
      </c>
      <c r="AE72">
        <v>0.13482623418577264</v>
      </c>
      <c r="AF72">
        <v>1.7054247788816428</v>
      </c>
      <c r="AG72">
        <v>4.2950777446492046</v>
      </c>
      <c r="AI72" t="s">
        <v>125</v>
      </c>
      <c r="AJ72" t="s">
        <v>529</v>
      </c>
      <c r="AK72">
        <f>SUMIFS(DataLandRemPot[CO2 removal potential],DataLandRemPot[ISO3],DataShLandRemPot[[#This Row],[ISO3]])</f>
        <v>0.39706493811578991</v>
      </c>
      <c r="AL72">
        <f>SUMIFS(DataLandRemPot[CO2 removal potential],DataLandRemPot[ISO3],DataShLandRemPot[[#This Row],[ISO3]])+SUMIFS(DataLandRemPot[SCS cropland],DataLandRemPot[ISO3],DataShLandRemPot[[#This Row],[ISO3]])+SUMIFS(DataLandRemPot[SCS grassland],DataLandRemPot[ISO3],DataShLandRemPot[[#This Row],[ISO3]])+SUMIFS(DataLandRemPot[Agroforestry],DataLandRemPot[ISO3],DataShLandRemPot[[#This Row],[ISO3]])</f>
        <v>12.649057426997434</v>
      </c>
      <c r="AM72">
        <f>SUMIFS(DataGHGFAO[TotalGHG_MtCO2e_2019],DataGHGFAO[ISO3],DataShLandRemPot[[#This Row],[ISO3]])-SUMIFS(DataGHGFAO[LULUCF_MtCO2e],DataGHGFAO[ISO3],DataShLandRemPot[[#This Row],[ISO3]])</f>
        <v>351.77718229999999</v>
      </c>
      <c r="AN72">
        <f>SUMIFS(DataGHGI[MtCO2e],DataGHGI[ISO3],DataShLandRemPot[[#This Row],[ISO3]])-SUMIFS(DataGHGI[MtCO2e],DataGHGI[Sector],"Land-Use Change and Forestry",DataGHGI[ISO3],DataShLandRemPot[[#This Row],[ISO3]])</f>
        <v>241.63156010000003</v>
      </c>
      <c r="AO72" s="3">
        <f>IFERROR(DataShLandRemPot[[#This Row],[CO2Removal_noagri]]/DataShLandRemPot[[#This Row],[FAOGHG_noLULUCF]],"")</f>
        <v>1.1287398901761853E-3</v>
      </c>
      <c r="AP72" s="3">
        <f>IFERROR(DataShLandRemPot[[#This Row],[CO2Removal_withagri]]/DataShLandRemPot[[#This Row],[FAOGHG_noLULUCF]],"")</f>
        <v>3.5957583559840328E-2</v>
      </c>
      <c r="AQ72" s="3">
        <f>IFERROR(DataShLandRemPot[[#This Row],[CO2Removal_noagri]]/DataShLandRemPot[[#This Row],[GHGI_noLULUCF]],"")</f>
        <v>1.6432660450127594E-3</v>
      </c>
      <c r="AR72" s="3">
        <f>IFERROR(DataShLandRemPot[[#This Row],[CO2Removal_withagri]]/DataShLandRemPot[[#This Row],[GHGI_noLULUCF]],"")</f>
        <v>5.2348531879538335E-2</v>
      </c>
      <c r="AS72" s="3"/>
      <c r="AU72" t="s">
        <v>121</v>
      </c>
      <c r="AV72" t="s">
        <v>122</v>
      </c>
      <c r="AW72">
        <v>43</v>
      </c>
      <c r="AX72">
        <v>47</v>
      </c>
      <c r="AY72">
        <v>121</v>
      </c>
      <c r="AZ72">
        <v>211</v>
      </c>
      <c r="BA72">
        <v>411</v>
      </c>
      <c r="BB72">
        <v>3396</v>
      </c>
    </row>
    <row r="73" spans="1:54">
      <c r="A73" s="2" t="s">
        <v>121</v>
      </c>
      <c r="B73" s="2" t="s">
        <v>122</v>
      </c>
      <c r="C73" s="2">
        <v>79.91</v>
      </c>
      <c r="D73" s="2">
        <v>8.6371555000000004</v>
      </c>
      <c r="E73" s="4">
        <v>0.10808604054561383</v>
      </c>
      <c r="F73" s="2">
        <v>7.2343539000000003</v>
      </c>
      <c r="G73" s="2">
        <v>1.4028016000000001</v>
      </c>
      <c r="H73" s="4">
        <f>IFERROR(DataGHGFAO[[#This Row],[LULUCF_MtCO2e]]/DataGHGFAO[[#This Row],[AFOLU_MtCO2e]],"")</f>
        <v>0.16241476722284323</v>
      </c>
      <c r="I73" s="2">
        <v>1.7420388999999998</v>
      </c>
      <c r="J73" s="4">
        <f>IFERROR(DataGHGFAO[[#This Row],[Crop_MtCO2e]]/DataGHGFAO[[#This Row],[AFOLU_MtCO2e]],"")</f>
        <v>0.20169127440162443</v>
      </c>
      <c r="K73" s="2">
        <v>5.4923150000000005</v>
      </c>
      <c r="L73" s="4">
        <f>IFERROR(DataGHGFAO[[#This Row],[Livestock_MtCO2e]]/DataGHGFAO[[#This Row],[AFOLU_MtCO2e]],"")</f>
        <v>0.63589395837553231</v>
      </c>
      <c r="N73" t="s">
        <v>223</v>
      </c>
      <c r="O73">
        <v>2000</v>
      </c>
      <c r="P73" t="s">
        <v>639</v>
      </c>
      <c r="Q73">
        <v>0</v>
      </c>
      <c r="S73" t="s">
        <v>205</v>
      </c>
      <c r="T73" t="s">
        <v>206</v>
      </c>
      <c r="U73">
        <v>4.9572204957078485</v>
      </c>
      <c r="V73">
        <v>2.5787702592018658</v>
      </c>
      <c r="W73">
        <v>0</v>
      </c>
      <c r="X73">
        <v>3.7606984213333326E-2</v>
      </c>
      <c r="Y73">
        <v>7.5735977391230476</v>
      </c>
      <c r="Z73">
        <v>10.008060887636621</v>
      </c>
      <c r="AA73">
        <v>0.23612846797618708</v>
      </c>
      <c r="AB73">
        <v>5.1468604316455453E-2</v>
      </c>
      <c r="AC73">
        <v>1.2894831680000001</v>
      </c>
      <c r="AD73">
        <v>10.008060887636621</v>
      </c>
      <c r="AE73">
        <v>3.1429045251028145E-2</v>
      </c>
      <c r="AF73">
        <v>0.28759707229264253</v>
      </c>
      <c r="AG73">
        <v>3.7973639767926677E-2</v>
      </c>
      <c r="AI73" t="s">
        <v>205</v>
      </c>
      <c r="AJ73" t="s">
        <v>206</v>
      </c>
      <c r="AK73">
        <f>SUMIFS(DataLandRemPot[CO2 removal potential],DataLandRemPot[ISO3],DataShLandRemPot[[#This Row],[ISO3]])</f>
        <v>7.5735977391230476</v>
      </c>
      <c r="AL73">
        <f>SUMIFS(DataLandRemPot[CO2 removal potential],DataLandRemPot[ISO3],DataShLandRemPot[[#This Row],[ISO3]])+SUMIFS(DataLandRemPot[SCS cropland],DataLandRemPot[ISO3],DataShLandRemPot[[#This Row],[ISO3]])+SUMIFS(DataLandRemPot[SCS grassland],DataLandRemPot[ISO3],DataShLandRemPot[[#This Row],[ISO3]])+SUMIFS(DataLandRemPot[Agroforestry],DataLandRemPot[ISO3],DataShLandRemPot[[#This Row],[ISO3]])</f>
        <v>9.1506779794156898</v>
      </c>
      <c r="AM73">
        <f>SUMIFS(DataGHGFAO[TotalGHG_MtCO2e_2019],DataGHGFAO[ISO3],DataShLandRemPot[[#This Row],[ISO3]])-SUMIFS(DataGHGFAO[LULUCF_MtCO2e],DataGHGFAO[ISO3],DataShLandRemPot[[#This Row],[ISO3]])</f>
        <v>12.820786699999999</v>
      </c>
      <c r="AN73">
        <f>SUMIFS(DataGHGI[MtCO2e],DataGHGI[ISO3],DataShLandRemPot[[#This Row],[ISO3]])-SUMIFS(DataGHGI[MtCO2e],DataGHGI[Sector],"Land-Use Change and Forestry",DataGHGI[ISO3],DataShLandRemPot[[#This Row],[ISO3]])</f>
        <v>11.069000000000001</v>
      </c>
      <c r="AO73" s="3">
        <f>IFERROR(DataShLandRemPot[[#This Row],[CO2Removal_noagri]]/DataShLandRemPot[[#This Row],[FAOGHG_noLULUCF]],"")</f>
        <v>0.59072800416553595</v>
      </c>
      <c r="AP73" s="3">
        <f>IFERROR(DataShLandRemPot[[#This Row],[CO2Removal_withagri]]/DataShLandRemPot[[#This Row],[FAOGHG_noLULUCF]],"")</f>
        <v>0.71373763510282018</v>
      </c>
      <c r="AQ73" s="3">
        <f>IFERROR(DataShLandRemPot[[#This Row],[CO2Removal_noagri]]/DataShLandRemPot[[#This Row],[GHGI_noLULUCF]],"")</f>
        <v>0.68421697887099531</v>
      </c>
      <c r="AR73" s="3">
        <f>IFERROR(DataShLandRemPot[[#This Row],[CO2Removal_withagri]]/DataShLandRemPot[[#This Row],[GHGI_noLULUCF]],"")</f>
        <v>0.82669418912419268</v>
      </c>
      <c r="AS73" s="3"/>
      <c r="AU73" t="s">
        <v>27</v>
      </c>
      <c r="AV73" t="s">
        <v>28</v>
      </c>
      <c r="AW73">
        <v>22</v>
      </c>
      <c r="AX73">
        <v>6</v>
      </c>
      <c r="AY73">
        <v>68</v>
      </c>
      <c r="AZ73">
        <v>96</v>
      </c>
      <c r="BA73">
        <v>180</v>
      </c>
      <c r="BB73">
        <v>2479</v>
      </c>
    </row>
    <row r="74" spans="1:54">
      <c r="A74" s="2" t="s">
        <v>27</v>
      </c>
      <c r="B74" s="2" t="s">
        <v>28</v>
      </c>
      <c r="C74" s="2">
        <v>2.39</v>
      </c>
      <c r="D74" s="2">
        <v>1.6461E-2</v>
      </c>
      <c r="E74" s="4">
        <v>6.8874476987447692E-3</v>
      </c>
      <c r="F74" s="2">
        <v>1.6461E-2</v>
      </c>
      <c r="G74" s="2">
        <v>0</v>
      </c>
      <c r="H74" s="4">
        <f>IFERROR(DataGHGFAO[[#This Row],[LULUCF_MtCO2e]]/DataGHGFAO[[#This Row],[AFOLU_MtCO2e]],"")</f>
        <v>0</v>
      </c>
      <c r="I74" s="2">
        <v>7.2499999999999648E-5</v>
      </c>
      <c r="J74" s="4">
        <f>IFERROR(DataGHGFAO[[#This Row],[Crop_MtCO2e]]/DataGHGFAO[[#This Row],[AFOLU_MtCO2e]],"")</f>
        <v>4.4043496749893475E-3</v>
      </c>
      <c r="K74" s="2">
        <v>1.63885E-2</v>
      </c>
      <c r="L74" s="4">
        <f>IFERROR(DataGHGFAO[[#This Row],[Livestock_MtCO2e]]/DataGHGFAO[[#This Row],[AFOLU_MtCO2e]],"")</f>
        <v>0.99559565032501063</v>
      </c>
      <c r="N74" t="s">
        <v>223</v>
      </c>
      <c r="O74">
        <v>2000</v>
      </c>
      <c r="P74" t="s">
        <v>640</v>
      </c>
      <c r="Q74">
        <v>4.2389999999999999</v>
      </c>
      <c r="S74" t="s">
        <v>17</v>
      </c>
      <c r="T74" t="s">
        <v>18</v>
      </c>
      <c r="U74">
        <v>0.75161865767663705</v>
      </c>
      <c r="V74">
        <v>3.4404387531416449</v>
      </c>
      <c r="W74">
        <v>4.2599999999999999E-2</v>
      </c>
      <c r="X74">
        <v>2.0761612373333346E-2</v>
      </c>
      <c r="Y74">
        <v>4.2554190231916156</v>
      </c>
      <c r="Z74">
        <v>10.535172086299799</v>
      </c>
      <c r="AA74">
        <v>0.10778270243067262</v>
      </c>
      <c r="AB74">
        <v>3.6994058626839594E-4</v>
      </c>
      <c r="AC74">
        <v>3.572076373E-4</v>
      </c>
      <c r="AD74">
        <v>10.535172086299799</v>
      </c>
      <c r="AE74">
        <v>2.4783319376520428E-2</v>
      </c>
      <c r="AF74">
        <v>0.10815264301694101</v>
      </c>
      <c r="AG74">
        <v>2.5415274601048622E-2</v>
      </c>
      <c r="AI74" t="s">
        <v>17</v>
      </c>
      <c r="AJ74" t="s">
        <v>18</v>
      </c>
      <c r="AK74">
        <f>SUMIFS(DataLandRemPot[CO2 removal potential],DataLandRemPot[ISO3],DataShLandRemPot[[#This Row],[ISO3]])</f>
        <v>4.2554190231916156</v>
      </c>
      <c r="AL74">
        <f>SUMIFS(DataLandRemPot[CO2 removal potential],DataLandRemPot[ISO3],DataShLandRemPot[[#This Row],[ISO3]])+SUMIFS(DataLandRemPot[SCS cropland],DataLandRemPot[ISO3],DataShLandRemPot[[#This Row],[ISO3]])+SUMIFS(DataLandRemPot[SCS grassland],DataLandRemPot[ISO3],DataShLandRemPot[[#This Row],[ISO3]])+SUMIFS(DataLandRemPot[Agroforestry],DataLandRemPot[ISO3],DataShLandRemPot[[#This Row],[ISO3]])</f>
        <v>4.3639288738458575</v>
      </c>
      <c r="AM74">
        <f>SUMIFS(DataGHGFAO[TotalGHG_MtCO2e_2019],DataGHGFAO[ISO3],DataShLandRemPot[[#This Row],[ISO3]])-SUMIFS(DataGHGFAO[LULUCF_MtCO2e],DataGHGFAO[ISO3],DataShLandRemPot[[#This Row],[ISO3]])</f>
        <v>11.407168200000001</v>
      </c>
      <c r="AN74">
        <f>SUMIFS(DataGHGI[MtCO2e],DataGHGI[ISO3],DataShLandRemPot[[#This Row],[ISO3]])-SUMIFS(DataGHGI[MtCO2e],DataGHGI[Sector],"Land-Use Change and Forestry",DataGHGI[ISO3],DataShLandRemPot[[#This Row],[ISO3]])</f>
        <v>0</v>
      </c>
      <c r="AO74" s="3">
        <f>IFERROR(DataShLandRemPot[[#This Row],[CO2Removal_noagri]]/DataShLandRemPot[[#This Row],[FAOGHG_noLULUCF]],"")</f>
        <v>0.37304780192437376</v>
      </c>
      <c r="AP74" s="3">
        <f>IFERROR(DataShLandRemPot[[#This Row],[CO2Removal_withagri]]/DataShLandRemPot[[#This Row],[FAOGHG_noLULUCF]],"")</f>
        <v>0.38256022856276084</v>
      </c>
      <c r="AQ74" s="3" t="str">
        <f>IFERROR(DataShLandRemPot[[#This Row],[CO2Removal_noagri]]/DataShLandRemPot[[#This Row],[GHGI_noLULUCF]],"")</f>
        <v/>
      </c>
      <c r="AR74" s="3" t="str">
        <f>IFERROR(DataShLandRemPot[[#This Row],[CO2Removal_withagri]]/DataShLandRemPot[[#This Row],[GHGI_noLULUCF]],"")</f>
        <v/>
      </c>
      <c r="AS74" s="3"/>
      <c r="AU74" t="s">
        <v>257</v>
      </c>
      <c r="AV74" t="s">
        <v>258</v>
      </c>
      <c r="AW74">
        <v>43</v>
      </c>
      <c r="AX74">
        <v>1</v>
      </c>
      <c r="AY74">
        <v>18</v>
      </c>
      <c r="AZ74">
        <v>62</v>
      </c>
      <c r="BA74">
        <v>72</v>
      </c>
      <c r="BB74">
        <v>2556</v>
      </c>
    </row>
    <row r="75" spans="1:54">
      <c r="A75" s="2" t="s">
        <v>257</v>
      </c>
      <c r="B75" s="2" t="s">
        <v>258</v>
      </c>
      <c r="C75" s="2">
        <v>38.49</v>
      </c>
      <c r="D75" s="2">
        <v>14.138128</v>
      </c>
      <c r="E75" s="4">
        <v>0.36731951156144449</v>
      </c>
      <c r="F75" s="2">
        <v>10.7415725</v>
      </c>
      <c r="G75" s="2">
        <v>3.3965554999999998</v>
      </c>
      <c r="H75" s="4">
        <f>IFERROR(DataGHGFAO[[#This Row],[LULUCF_MtCO2e]]/DataGHGFAO[[#This Row],[AFOLU_MtCO2e]],"")</f>
        <v>0.24024082254736975</v>
      </c>
      <c r="I75" s="2">
        <v>1.2674132999999994</v>
      </c>
      <c r="J75" s="4">
        <f>IFERROR(DataGHGFAO[[#This Row],[Crop_MtCO2e]]/DataGHGFAO[[#This Row],[AFOLU_MtCO2e]],"")</f>
        <v>8.9645057676659839E-2</v>
      </c>
      <c r="K75" s="2">
        <v>9.4741592000000008</v>
      </c>
      <c r="L75" s="4">
        <f>IFERROR(DataGHGFAO[[#This Row],[Livestock_MtCO2e]]/DataGHGFAO[[#This Row],[AFOLU_MtCO2e]],"")</f>
        <v>0.67011411977597035</v>
      </c>
      <c r="N75" t="s">
        <v>223</v>
      </c>
      <c r="O75">
        <v>2000</v>
      </c>
      <c r="P75" t="s">
        <v>641</v>
      </c>
      <c r="Q75">
        <v>-11.33314</v>
      </c>
      <c r="S75" t="s">
        <v>347</v>
      </c>
      <c r="T75" t="s">
        <v>348</v>
      </c>
      <c r="U75">
        <v>0.60698143615823297</v>
      </c>
      <c r="V75">
        <v>4.8807203147355566E-2</v>
      </c>
      <c r="W75">
        <v>0</v>
      </c>
      <c r="X75">
        <v>2.3848232319999998E-3</v>
      </c>
      <c r="Y75">
        <v>0.65817346253758846</v>
      </c>
      <c r="Z75">
        <v>0.67280926332288216</v>
      </c>
      <c r="AA75">
        <v>0.52072731952059237</v>
      </c>
      <c r="AB75">
        <v>4.2007589411414488</v>
      </c>
      <c r="AC75">
        <v>4.1024253960000001</v>
      </c>
      <c r="AD75">
        <v>0.67280926332288216</v>
      </c>
      <c r="AE75">
        <v>0.49793755290192698</v>
      </c>
      <c r="AF75">
        <v>4.7214862606620409</v>
      </c>
      <c r="AG75">
        <v>7.1736199184609264</v>
      </c>
      <c r="AI75" t="s">
        <v>347</v>
      </c>
      <c r="AJ75" t="s">
        <v>348</v>
      </c>
      <c r="AK75">
        <f>SUMIFS(DataLandRemPot[CO2 removal potential],DataLandRemPot[ISO3],DataShLandRemPot[[#This Row],[ISO3]])</f>
        <v>0.65817346253758846</v>
      </c>
      <c r="AL75">
        <f>SUMIFS(DataLandRemPot[CO2 removal potential],DataLandRemPot[ISO3],DataShLandRemPot[[#This Row],[ISO3]])+SUMIFS(DataLandRemPot[SCS cropland],DataLandRemPot[ISO3],DataShLandRemPot[[#This Row],[ISO3]])+SUMIFS(DataLandRemPot[SCS grassland],DataLandRemPot[ISO3],DataShLandRemPot[[#This Row],[ISO3]])+SUMIFS(DataLandRemPot[Agroforestry],DataLandRemPot[ISO3],DataShLandRemPot[[#This Row],[ISO3]])</f>
        <v>9.4820851191996312</v>
      </c>
      <c r="AM75">
        <f>SUMIFS(DataGHGFAO[TotalGHG_MtCO2e_2019],DataGHGFAO[ISO3],DataShLandRemPot[[#This Row],[ISO3]])-SUMIFS(DataGHGFAO[LULUCF_MtCO2e],DataGHGFAO[ISO3],DataShLandRemPot[[#This Row],[ISO3]])</f>
        <v>6.3331439999999999</v>
      </c>
      <c r="AN75">
        <f>SUMIFS(DataGHGI[MtCO2e],DataGHGI[ISO3],DataShLandRemPot[[#This Row],[ISO3]])-SUMIFS(DataGHGI[MtCO2e],DataGHGI[Sector],"Land-Use Change and Forestry",DataGHGI[ISO3],DataShLandRemPot[[#This Row],[ISO3]])</f>
        <v>3.9340000000000011</v>
      </c>
      <c r="AO75" s="3">
        <f>IFERROR(DataShLandRemPot[[#This Row],[CO2Removal_noagri]]/DataShLandRemPot[[#This Row],[FAOGHG_noLULUCF]],"")</f>
        <v>0.10392523248130604</v>
      </c>
      <c r="AP75" s="3">
        <f>IFERROR(DataShLandRemPot[[#This Row],[CO2Removal_withagri]]/DataShLandRemPot[[#This Row],[FAOGHG_noLULUCF]],"")</f>
        <v>1.4972160934915788</v>
      </c>
      <c r="AQ75" s="3">
        <f>IFERROR(DataShLandRemPot[[#This Row],[CO2Removal_noagri]]/DataShLandRemPot[[#This Row],[GHGI_noLULUCF]],"")</f>
        <v>0.16730387964859894</v>
      </c>
      <c r="AR75" s="3">
        <f>IFERROR(DataShLandRemPot[[#This Row],[CO2Removal_withagri]]/DataShLandRemPot[[#This Row],[GHGI_noLULUCF]],"")</f>
        <v>2.4102910826638611</v>
      </c>
      <c r="AS75" s="3"/>
      <c r="AU75" t="s">
        <v>329</v>
      </c>
      <c r="AV75" t="s">
        <v>330</v>
      </c>
      <c r="AW75">
        <v>41</v>
      </c>
      <c r="AX75">
        <v>7</v>
      </c>
      <c r="AY75">
        <v>2</v>
      </c>
      <c r="AZ75">
        <v>50</v>
      </c>
      <c r="BA75">
        <v>38</v>
      </c>
      <c r="BB75">
        <v>2849</v>
      </c>
    </row>
    <row r="76" spans="1:54">
      <c r="A76" s="2" t="s">
        <v>329</v>
      </c>
      <c r="B76" s="2" t="s">
        <v>330</v>
      </c>
      <c r="C76" s="2">
        <v>40.61</v>
      </c>
      <c r="D76" s="2">
        <v>34.040303899999998</v>
      </c>
      <c r="E76" s="4">
        <v>0.83822467126323563</v>
      </c>
      <c r="F76" s="2">
        <v>21.7611603</v>
      </c>
      <c r="G76" s="2">
        <v>12.279143599999999</v>
      </c>
      <c r="H76" s="4">
        <f>IFERROR(DataGHGFAO[[#This Row],[LULUCF_MtCO2e]]/DataGHGFAO[[#This Row],[AFOLU_MtCO2e]],"")</f>
        <v>0.36072367732298655</v>
      </c>
      <c r="I76" s="2">
        <v>9.3591260999999992</v>
      </c>
      <c r="J76" s="4">
        <f>IFERROR(DataGHGFAO[[#This Row],[Crop_MtCO2e]]/DataGHGFAO[[#This Row],[AFOLU_MtCO2e]],"")</f>
        <v>0.27494249544581767</v>
      </c>
      <c r="K76" s="2">
        <v>12.402034200000001</v>
      </c>
      <c r="L76" s="4">
        <f>IFERROR(DataGHGFAO[[#This Row],[Livestock_MtCO2e]]/DataGHGFAO[[#This Row],[AFOLU_MtCO2e]],"")</f>
        <v>0.36433382723119584</v>
      </c>
      <c r="N76" t="s">
        <v>223</v>
      </c>
      <c r="O76">
        <v>2000</v>
      </c>
      <c r="P76" t="s">
        <v>642</v>
      </c>
      <c r="Q76">
        <v>0.13116</v>
      </c>
      <c r="S76" t="s">
        <v>169</v>
      </c>
      <c r="T76" t="s">
        <v>170</v>
      </c>
      <c r="U76">
        <v>0.81511694992752715</v>
      </c>
      <c r="V76">
        <v>2.4997268404410731</v>
      </c>
      <c r="W76">
        <v>12.5829</v>
      </c>
      <c r="X76">
        <v>0</v>
      </c>
      <c r="Y76">
        <v>15.897743790368601</v>
      </c>
      <c r="Z76">
        <v>16.995343790368601</v>
      </c>
      <c r="AA76">
        <v>1.4565717262287476</v>
      </c>
      <c r="AB76">
        <v>0.18195203105102956</v>
      </c>
      <c r="AC76">
        <v>1.9887357109999999</v>
      </c>
      <c r="AD76">
        <v>16.995343790368601</v>
      </c>
      <c r="AE76">
        <v>8.3919256533491832E-2</v>
      </c>
      <c r="AF76">
        <v>1.6385237572797773</v>
      </c>
      <c r="AG76">
        <v>0.10306643375850925</v>
      </c>
      <c r="AI76" t="s">
        <v>169</v>
      </c>
      <c r="AJ76" t="s">
        <v>170</v>
      </c>
      <c r="AK76">
        <f>SUMIFS(DataLandRemPot[CO2 removal potential],DataLandRemPot[ISO3],DataShLandRemPot[[#This Row],[ISO3]])</f>
        <v>15.897743790368601</v>
      </c>
      <c r="AL76">
        <f>SUMIFS(DataLandRemPot[CO2 removal potential],DataLandRemPot[ISO3],DataShLandRemPot[[#This Row],[ISO3]])+SUMIFS(DataLandRemPot[SCS cropland],DataLandRemPot[ISO3],DataShLandRemPot[[#This Row],[ISO3]])+SUMIFS(DataLandRemPot[SCS grassland],DataLandRemPot[ISO3],DataShLandRemPot[[#This Row],[ISO3]])+SUMIFS(DataLandRemPot[Agroforestry],DataLandRemPot[ISO3],DataShLandRemPot[[#This Row],[ISO3]])</f>
        <v>19.525003258648379</v>
      </c>
      <c r="AM76">
        <f>SUMIFS(DataGHGFAO[TotalGHG_MtCO2e_2019],DataGHGFAO[ISO3],DataShLandRemPot[[#This Row],[ISO3]])-SUMIFS(DataGHGFAO[LULUCF_MtCO2e],DataGHGFAO[ISO3],DataShLandRemPot[[#This Row],[ISO3]])</f>
        <v>12.8783776</v>
      </c>
      <c r="AN76">
        <f>SUMIFS(DataGHGI[MtCO2e],DataGHGI[ISO3],DataShLandRemPot[[#This Row],[ISO3]])-SUMIFS(DataGHGI[MtCO2e],DataGHGI[Sector],"Land-Use Change and Forestry",DataGHGI[ISO3],DataShLandRemPot[[#This Row],[ISO3]])</f>
        <v>17.983963586755504</v>
      </c>
      <c r="AO76" s="3">
        <f>IFERROR(DataShLandRemPot[[#This Row],[CO2Removal_noagri]]/DataShLandRemPot[[#This Row],[FAOGHG_noLULUCF]],"")</f>
        <v>1.234452373128786</v>
      </c>
      <c r="AP76" s="3">
        <f>IFERROR(DataShLandRemPot[[#This Row],[CO2Removal_withagri]]/DataShLandRemPot[[#This Row],[FAOGHG_noLULUCF]],"")</f>
        <v>1.5161073750973397</v>
      </c>
      <c r="AQ76" s="3">
        <f>IFERROR(DataShLandRemPot[[#This Row],[CO2Removal_noagri]]/DataShLandRemPot[[#This Row],[GHGI_noLULUCF]],"")</f>
        <v>0.88399555046233946</v>
      </c>
      <c r="AR76" s="3">
        <f>IFERROR(DataShLandRemPot[[#This Row],[CO2Removal_withagri]]/DataShLandRemPot[[#This Row],[GHGI_noLULUCF]],"")</f>
        <v>1.085689657035771</v>
      </c>
      <c r="AS76" s="3"/>
      <c r="AU76" t="s">
        <v>319</v>
      </c>
      <c r="AV76" t="s">
        <v>320</v>
      </c>
      <c r="AW76">
        <v>20</v>
      </c>
      <c r="AX76">
        <v>5</v>
      </c>
      <c r="AY76">
        <v>53</v>
      </c>
      <c r="AZ76">
        <v>78</v>
      </c>
      <c r="BA76">
        <v>41</v>
      </c>
      <c r="BB76">
        <v>2230</v>
      </c>
    </row>
    <row r="77" spans="1:54">
      <c r="A77" s="2" t="s">
        <v>319</v>
      </c>
      <c r="B77" s="2" t="s">
        <v>320</v>
      </c>
      <c r="C77" s="2">
        <v>4.21</v>
      </c>
      <c r="D77" s="2">
        <v>3.6511777000000003</v>
      </c>
      <c r="E77" s="4">
        <v>0.86726311163895498</v>
      </c>
      <c r="F77" s="2">
        <v>2.0206112000000003</v>
      </c>
      <c r="G77" s="2">
        <v>1.6305664999999998</v>
      </c>
      <c r="H77" s="4">
        <f>IFERROR(DataGHGFAO[[#This Row],[LULUCF_MtCO2e]]/DataGHGFAO[[#This Row],[AFOLU_MtCO2e]],"")</f>
        <v>0.44658645346130366</v>
      </c>
      <c r="I77" s="2">
        <v>0.5437162000000002</v>
      </c>
      <c r="J77" s="4">
        <f>IFERROR(DataGHGFAO[[#This Row],[Crop_MtCO2e]]/DataGHGFAO[[#This Row],[AFOLU_MtCO2e]],"")</f>
        <v>0.14891529382423654</v>
      </c>
      <c r="K77" s="2">
        <v>1.4768950000000001</v>
      </c>
      <c r="L77" s="4">
        <f>IFERROR(DataGHGFAO[[#This Row],[Livestock_MtCO2e]]/DataGHGFAO[[#This Row],[AFOLU_MtCO2e]],"")</f>
        <v>0.40449825271445977</v>
      </c>
      <c r="N77" t="s">
        <v>311</v>
      </c>
      <c r="O77">
        <v>2007</v>
      </c>
      <c r="P77" t="s">
        <v>638</v>
      </c>
      <c r="Q77">
        <v>1.3005</v>
      </c>
      <c r="S77" t="s">
        <v>345</v>
      </c>
      <c r="T77" t="s">
        <v>346</v>
      </c>
      <c r="U77">
        <v>100.76099294125191</v>
      </c>
      <c r="V77">
        <v>8.4013918838341333</v>
      </c>
      <c r="W77">
        <v>5.45</v>
      </c>
      <c r="X77">
        <v>0</v>
      </c>
      <c r="Y77">
        <v>114.61238482508605</v>
      </c>
      <c r="Z77">
        <v>159.93902349175272</v>
      </c>
      <c r="AA77">
        <v>10.912953145751604</v>
      </c>
      <c r="AB77">
        <v>41.300346990814269</v>
      </c>
      <c r="AC77">
        <v>24.300372399999997</v>
      </c>
      <c r="AD77">
        <v>159.93902349175272</v>
      </c>
      <c r="AE77">
        <v>0.27318776339202666</v>
      </c>
      <c r="AF77">
        <v>52.213300136565877</v>
      </c>
      <c r="AG77">
        <v>0.45556420640099593</v>
      </c>
      <c r="AI77" t="s">
        <v>345</v>
      </c>
      <c r="AJ77" t="s">
        <v>346</v>
      </c>
      <c r="AK77">
        <f>SUMIFS(DataLandRemPot[CO2 removal potential],DataLandRemPot[ISO3],DataShLandRemPot[[#This Row],[ISO3]])</f>
        <v>114.61238482508605</v>
      </c>
      <c r="AL77">
        <f>SUMIFS(DataLandRemPot[CO2 removal potential],DataLandRemPot[ISO3],DataShLandRemPot[[#This Row],[ISO3]])+SUMIFS(DataLandRemPot[SCS cropland],DataLandRemPot[ISO3],DataShLandRemPot[[#This Row],[ISO3]])+SUMIFS(DataLandRemPot[SCS grassland],DataLandRemPot[ISO3],DataShLandRemPot[[#This Row],[ISO3]])+SUMIFS(DataLandRemPot[Agroforestry],DataLandRemPot[ISO3],DataShLandRemPot[[#This Row],[ISO3]])</f>
        <v>191.1260573616519</v>
      </c>
      <c r="AM77">
        <f>SUMIFS(DataGHGFAO[TotalGHG_MtCO2e_2019],DataGHGFAO[ISO3],DataShLandRemPot[[#This Row],[ISO3]])-SUMIFS(DataGHGFAO[LULUCF_MtCO2e],DataGHGFAO[ISO3],DataShLandRemPot[[#This Row],[ISO3]])</f>
        <v>150.96531899999999</v>
      </c>
      <c r="AN77">
        <f>SUMIFS(DataGHGI[MtCO2e],DataGHGI[ISO3],DataShLandRemPot[[#This Row],[ISO3]])-SUMIFS(DataGHGI[MtCO2e],DataGHGI[Sector],"Land-Use Change and Forestry",DataGHGI[ISO3],DataShLandRemPot[[#This Row],[ISO3]])</f>
        <v>94.995960354302198</v>
      </c>
      <c r="AO77" s="3">
        <f>IFERROR(DataShLandRemPot[[#This Row],[CO2Removal_noagri]]/DataShLandRemPot[[#This Row],[FAOGHG_noLULUCF]],"")</f>
        <v>0.75919678495884246</v>
      </c>
      <c r="AP77" s="3">
        <f>IFERROR(DataShLandRemPot[[#This Row],[CO2Removal_withagri]]/DataShLandRemPot[[#This Row],[FAOGHG_noLULUCF]],"")</f>
        <v>1.2660262544250438</v>
      </c>
      <c r="AQ77" s="3">
        <f>IFERROR(DataShLandRemPot[[#This Row],[CO2Removal_noagri]]/DataShLandRemPot[[#This Row],[GHGI_noLULUCF]],"")</f>
        <v>1.2064974594458686</v>
      </c>
      <c r="AR77" s="3">
        <f>IFERROR(DataShLandRemPot[[#This Row],[CO2Removal_withagri]]/DataShLandRemPot[[#This Row],[GHGI_noLULUCF]],"")</f>
        <v>2.0119387882265474</v>
      </c>
      <c r="AS77" s="3"/>
      <c r="AU77" t="s">
        <v>177</v>
      </c>
      <c r="AV77" t="s">
        <v>178</v>
      </c>
      <c r="AW77">
        <v>24</v>
      </c>
      <c r="AX77">
        <v>4</v>
      </c>
      <c r="AY77">
        <v>45</v>
      </c>
      <c r="AZ77">
        <v>73</v>
      </c>
      <c r="BA77">
        <v>208</v>
      </c>
      <c r="BB77">
        <v>2940</v>
      </c>
    </row>
    <row r="78" spans="1:54">
      <c r="A78" s="2" t="s">
        <v>177</v>
      </c>
      <c r="B78" s="2" t="s">
        <v>178</v>
      </c>
      <c r="C78" s="2">
        <v>19.8</v>
      </c>
      <c r="D78" s="2">
        <v>16.7073714</v>
      </c>
      <c r="E78" s="4">
        <v>0.84380663636363629</v>
      </c>
      <c r="F78" s="2">
        <v>2.5898870999999999</v>
      </c>
      <c r="G78" s="2">
        <v>14.117484200000002</v>
      </c>
      <c r="H78" s="4">
        <f>IFERROR(DataGHGFAO[[#This Row],[LULUCF_MtCO2e]]/DataGHGFAO[[#This Row],[AFOLU_MtCO2e]],"")</f>
        <v>0.84498535778045858</v>
      </c>
      <c r="I78" s="2">
        <v>2.2046682999999998</v>
      </c>
      <c r="J78" s="4">
        <f>IFERROR(DataGHGFAO[[#This Row],[Crop_MtCO2e]]/DataGHGFAO[[#This Row],[AFOLU_MtCO2e]],"")</f>
        <v>0.13195781952869018</v>
      </c>
      <c r="K78" s="2">
        <v>0.38521879999999997</v>
      </c>
      <c r="L78" s="4">
        <f>IFERROR(DataGHGFAO[[#This Row],[Livestock_MtCO2e]]/DataGHGFAO[[#This Row],[AFOLU_MtCO2e]],"")</f>
        <v>2.3056816705469298E-2</v>
      </c>
      <c r="N78" t="s">
        <v>311</v>
      </c>
      <c r="O78">
        <v>2007</v>
      </c>
      <c r="P78" t="s">
        <v>639</v>
      </c>
      <c r="Q78">
        <v>0.30384</v>
      </c>
      <c r="S78" t="s">
        <v>427</v>
      </c>
      <c r="T78" t="s">
        <v>530</v>
      </c>
      <c r="U78">
        <v>0</v>
      </c>
      <c r="V78">
        <v>0</v>
      </c>
      <c r="W78">
        <v>0</v>
      </c>
      <c r="X78">
        <v>0</v>
      </c>
      <c r="Y78">
        <v>0</v>
      </c>
      <c r="Z78">
        <v>0</v>
      </c>
      <c r="AA78">
        <v>7.2831940987032266E-5</v>
      </c>
      <c r="AB78">
        <v>0.65158386319275696</v>
      </c>
      <c r="AC78">
        <v>0.63330269029999997</v>
      </c>
      <c r="AD78">
        <v>0</v>
      </c>
      <c r="AE78">
        <v>0.50714186185252408</v>
      </c>
      <c r="AF78">
        <v>0.65165669513374402</v>
      </c>
      <c r="AG78">
        <v>0</v>
      </c>
      <c r="AI78" t="s">
        <v>427</v>
      </c>
      <c r="AJ78" t="s">
        <v>530</v>
      </c>
      <c r="AK78">
        <f>SUMIFS(DataLandRemPot[CO2 removal potential],DataLandRemPot[ISO3],DataShLandRemPot[[#This Row],[ISO3]])</f>
        <v>0</v>
      </c>
      <c r="AL78">
        <f>SUMIFS(DataLandRemPot[CO2 removal potential],DataLandRemPot[ISO3],DataShLandRemPot[[#This Row],[ISO3]])+SUMIFS(DataLandRemPot[SCS cropland],DataLandRemPot[ISO3],DataShLandRemPot[[#This Row],[ISO3]])+SUMIFS(DataLandRemPot[SCS grassland],DataLandRemPot[ISO3],DataShLandRemPot[[#This Row],[ISO3]])+SUMIFS(DataLandRemPot[Agroforestry],DataLandRemPot[ISO3],DataShLandRemPot[[#This Row],[ISO3]])</f>
        <v>1.284959385433744</v>
      </c>
      <c r="AM78">
        <f>SUMIFS(DataGHGFAO[TotalGHG_MtCO2e_2019],DataGHGFAO[ISO3],DataShLandRemPot[[#This Row],[ISO3]])-SUMIFS(DataGHGFAO[LULUCF_MtCO2e],DataGHGFAO[ISO3],DataShLandRemPot[[#This Row],[ISO3]])</f>
        <v>0</v>
      </c>
      <c r="AN78">
        <f>SUMIFS(DataGHGI[MtCO2e],DataGHGI[ISO3],DataShLandRemPot[[#This Row],[ISO3]])-SUMIFS(DataGHGI[MtCO2e],DataGHGI[Sector],"Land-Use Change and Forestry",DataGHGI[ISO3],DataShLandRemPot[[#This Row],[ISO3]])</f>
        <v>0</v>
      </c>
      <c r="AO78" s="3" t="str">
        <f>IFERROR(DataShLandRemPot[[#This Row],[CO2Removal_noagri]]/DataShLandRemPot[[#This Row],[FAOGHG_noLULUCF]],"")</f>
        <v/>
      </c>
      <c r="AP78" s="3" t="str">
        <f>IFERROR(DataShLandRemPot[[#This Row],[CO2Removal_withagri]]/DataShLandRemPot[[#This Row],[FAOGHG_noLULUCF]],"")</f>
        <v/>
      </c>
      <c r="AQ78" s="3" t="str">
        <f>IFERROR(DataShLandRemPot[[#This Row],[CO2Removal_noagri]]/DataShLandRemPot[[#This Row],[GHGI_noLULUCF]],"")</f>
        <v/>
      </c>
      <c r="AR78" s="3" t="str">
        <f>IFERROR(DataShLandRemPot[[#This Row],[CO2Removal_withagri]]/DataShLandRemPot[[#This Row],[GHGI_noLULUCF]],"")</f>
        <v/>
      </c>
      <c r="AS78" s="3"/>
      <c r="AU78" t="s">
        <v>309</v>
      </c>
      <c r="AV78" t="s">
        <v>310</v>
      </c>
      <c r="AW78">
        <v>26</v>
      </c>
      <c r="AX78">
        <v>5</v>
      </c>
      <c r="AY78">
        <v>26</v>
      </c>
      <c r="AZ78">
        <v>57</v>
      </c>
      <c r="BA78">
        <v>50</v>
      </c>
      <c r="BB78">
        <v>2159</v>
      </c>
    </row>
    <row r="79" spans="1:54">
      <c r="A79" s="2" t="s">
        <v>309</v>
      </c>
      <c r="B79" s="2" t="s">
        <v>310</v>
      </c>
      <c r="C79" s="2">
        <v>11.13</v>
      </c>
      <c r="D79" s="2">
        <v>5.4112388000000005</v>
      </c>
      <c r="E79" s="4">
        <v>0.48618497753818507</v>
      </c>
      <c r="F79" s="2">
        <v>4.7766048000000003</v>
      </c>
      <c r="G79" s="2">
        <v>0.63463400000000003</v>
      </c>
      <c r="H79" s="4">
        <f>IFERROR(DataGHGFAO[[#This Row],[LULUCF_MtCO2e]]/DataGHGFAO[[#This Row],[AFOLU_MtCO2e]],"")</f>
        <v>0.11728072322367292</v>
      </c>
      <c r="I79" s="2">
        <v>0.28748400000000007</v>
      </c>
      <c r="J79" s="4">
        <f>IFERROR(DataGHGFAO[[#This Row],[Crop_MtCO2e]]/DataGHGFAO[[#This Row],[AFOLU_MtCO2e]],"")</f>
        <v>5.3127206287772781E-2</v>
      </c>
      <c r="K79" s="2">
        <v>4.4891208000000002</v>
      </c>
      <c r="L79" s="4">
        <f>IFERROR(DataGHGFAO[[#This Row],[Livestock_MtCO2e]]/DataGHGFAO[[#This Row],[AFOLU_MtCO2e]],"")</f>
        <v>0.82959207048855432</v>
      </c>
      <c r="N79" t="s">
        <v>311</v>
      </c>
      <c r="O79">
        <v>2007</v>
      </c>
      <c r="P79" t="s">
        <v>640</v>
      </c>
      <c r="Q79">
        <v>17.962</v>
      </c>
      <c r="S79" t="s">
        <v>428</v>
      </c>
      <c r="T79" t="s">
        <v>429</v>
      </c>
      <c r="U79">
        <v>2.0470198372007377E-5</v>
      </c>
      <c r="V79">
        <v>2.4806413114831947E-5</v>
      </c>
      <c r="W79">
        <v>0</v>
      </c>
      <c r="X79">
        <v>0</v>
      </c>
      <c r="Y79">
        <v>4.5276611486839325E-5</v>
      </c>
      <c r="Z79">
        <v>4.5276611486839325E-5</v>
      </c>
      <c r="AA79">
        <v>2.8629645566007117E-3</v>
      </c>
      <c r="AB79">
        <v>0</v>
      </c>
      <c r="AC79">
        <v>0</v>
      </c>
      <c r="AD79">
        <v>4.5276611486839325E-5</v>
      </c>
      <c r="AE79">
        <v>0.98443161730063355</v>
      </c>
      <c r="AF79">
        <v>2.8629645566007117E-3</v>
      </c>
      <c r="AG79">
        <v>63.232747826831016</v>
      </c>
      <c r="AI79" t="s">
        <v>428</v>
      </c>
      <c r="AJ79" t="s">
        <v>429</v>
      </c>
      <c r="AK79">
        <f>SUMIFS(DataLandRemPot[CO2 removal potential],DataLandRemPot[ISO3],DataShLandRemPot[[#This Row],[ISO3]])</f>
        <v>4.5276611486839325E-5</v>
      </c>
      <c r="AL79">
        <f>SUMIFS(DataLandRemPot[CO2 removal potential],DataLandRemPot[ISO3],DataShLandRemPot[[#This Row],[ISO3]])+SUMIFS(DataLandRemPot[SCS cropland],DataLandRemPot[ISO3],DataShLandRemPot[[#This Row],[ISO3]])+SUMIFS(DataLandRemPot[SCS grassland],DataLandRemPot[ISO3],DataShLandRemPot[[#This Row],[ISO3]])+SUMIFS(DataLandRemPot[Agroforestry],DataLandRemPot[ISO3],DataShLandRemPot[[#This Row],[ISO3]])</f>
        <v>2.908241168087551E-3</v>
      </c>
      <c r="AM79">
        <f>SUMIFS(DataGHGFAO[TotalGHG_MtCO2e_2019],DataGHGFAO[ISO3],DataShLandRemPot[[#This Row],[ISO3]])-SUMIFS(DataGHGFAO[LULUCF_MtCO2e],DataGHGFAO[ISO3],DataShLandRemPot[[#This Row],[ISO3]])</f>
        <v>0</v>
      </c>
      <c r="AN79">
        <f>SUMIFS(DataGHGI[MtCO2e],DataGHGI[ISO3],DataShLandRemPot[[#This Row],[ISO3]])-SUMIFS(DataGHGI[MtCO2e],DataGHGI[Sector],"Land-Use Change and Forestry",DataGHGI[ISO3],DataShLandRemPot[[#This Row],[ISO3]])</f>
        <v>0</v>
      </c>
      <c r="AO79" s="3" t="str">
        <f>IFERROR(DataShLandRemPot[[#This Row],[CO2Removal_noagri]]/DataShLandRemPot[[#This Row],[FAOGHG_noLULUCF]],"")</f>
        <v/>
      </c>
      <c r="AP79" s="3" t="str">
        <f>IFERROR(DataShLandRemPot[[#This Row],[CO2Removal_withagri]]/DataShLandRemPot[[#This Row],[FAOGHG_noLULUCF]],"")</f>
        <v/>
      </c>
      <c r="AQ79" s="3" t="str">
        <f>IFERROR(DataShLandRemPot[[#This Row],[CO2Removal_noagri]]/DataShLandRemPot[[#This Row],[GHGI_noLULUCF]],"")</f>
        <v/>
      </c>
      <c r="AR79" s="3" t="str">
        <f>IFERROR(DataShLandRemPot[[#This Row],[CO2Removal_withagri]]/DataShLandRemPot[[#This Row],[GHGI_noLULUCF]],"")</f>
        <v/>
      </c>
      <c r="AS79" s="3"/>
      <c r="AU79" t="s">
        <v>247</v>
      </c>
      <c r="AV79" t="s">
        <v>248</v>
      </c>
      <c r="AW79">
        <v>28</v>
      </c>
      <c r="AX79">
        <v>0</v>
      </c>
      <c r="AY79">
        <v>29</v>
      </c>
      <c r="AZ79">
        <v>57</v>
      </c>
      <c r="BA79">
        <v>112</v>
      </c>
      <c r="BB79">
        <v>2678</v>
      </c>
    </row>
    <row r="80" spans="1:54">
      <c r="A80" s="2" t="s">
        <v>247</v>
      </c>
      <c r="B80" s="2" t="s">
        <v>248</v>
      </c>
      <c r="C80" s="2">
        <v>28.14</v>
      </c>
      <c r="D80" s="2">
        <v>13.1498414</v>
      </c>
      <c r="E80" s="4">
        <v>0.4673006894100924</v>
      </c>
      <c r="F80" s="2">
        <v>7.4011901</v>
      </c>
      <c r="G80" s="2">
        <v>5.7486513000000006</v>
      </c>
      <c r="H80" s="4">
        <f>IFERROR(DataGHGFAO[[#This Row],[LULUCF_MtCO2e]]/DataGHGFAO[[#This Row],[AFOLU_MtCO2e]],"")</f>
        <v>0.43716506725320664</v>
      </c>
      <c r="I80" s="2">
        <v>0.86459490000000017</v>
      </c>
      <c r="J80" s="4">
        <f>IFERROR(DataGHGFAO[[#This Row],[Crop_MtCO2e]]/DataGHGFAO[[#This Row],[AFOLU_MtCO2e]],"")</f>
        <v>6.5749454590380091E-2</v>
      </c>
      <c r="K80" s="2">
        <v>6.5365951999999998</v>
      </c>
      <c r="L80" s="4">
        <f>IFERROR(DataGHGFAO[[#This Row],[Livestock_MtCO2e]]/DataGHGFAO[[#This Row],[AFOLU_MtCO2e]],"")</f>
        <v>0.49708547815641335</v>
      </c>
      <c r="N80" t="s">
        <v>311</v>
      </c>
      <c r="O80">
        <v>2007</v>
      </c>
      <c r="P80" t="s">
        <v>641</v>
      </c>
      <c r="Q80">
        <v>1.4656000000000001E-2</v>
      </c>
      <c r="S80" t="s">
        <v>229</v>
      </c>
      <c r="T80" t="s">
        <v>230</v>
      </c>
      <c r="U80">
        <v>0.9058197012983169</v>
      </c>
      <c r="V80">
        <v>1.4052956827261593</v>
      </c>
      <c r="W80">
        <v>0</v>
      </c>
      <c r="X80">
        <v>1.3665252949333335E-2</v>
      </c>
      <c r="Y80">
        <v>2.3247806369738098</v>
      </c>
      <c r="Z80">
        <v>2.3852216461983984</v>
      </c>
      <c r="AA80">
        <v>8.5932220877924875E-2</v>
      </c>
      <c r="AB80">
        <v>0</v>
      </c>
      <c r="AC80">
        <v>0</v>
      </c>
      <c r="AD80">
        <v>2.3852216461983984</v>
      </c>
      <c r="AE80">
        <v>3.5645979403163719E-2</v>
      </c>
      <c r="AF80">
        <v>8.5932220877924875E-2</v>
      </c>
      <c r="AG80">
        <v>3.6963582503759883E-2</v>
      </c>
      <c r="AI80" t="s">
        <v>229</v>
      </c>
      <c r="AJ80" t="s">
        <v>230</v>
      </c>
      <c r="AK80">
        <f>SUMIFS(DataLandRemPot[CO2 removal potential],DataLandRemPot[ISO3],DataShLandRemPot[[#This Row],[ISO3]])</f>
        <v>2.3247806369738098</v>
      </c>
      <c r="AL80">
        <f>SUMIFS(DataLandRemPot[CO2 removal potential],DataLandRemPot[ISO3],DataShLandRemPot[[#This Row],[ISO3]])+SUMIFS(DataLandRemPot[SCS cropland],DataLandRemPot[ISO3],DataShLandRemPot[[#This Row],[ISO3]])+SUMIFS(DataLandRemPot[SCS grassland],DataLandRemPot[ISO3],DataShLandRemPot[[#This Row],[ISO3]])+SUMIFS(DataLandRemPot[Agroforestry],DataLandRemPot[ISO3],DataShLandRemPot[[#This Row],[ISO3]])</f>
        <v>2.4107128578517347</v>
      </c>
      <c r="AM80">
        <f>SUMIFS(DataGHGFAO[TotalGHG_MtCO2e_2019],DataGHGFAO[ISO3],DataShLandRemPot[[#This Row],[ISO3]])-SUMIFS(DataGHGFAO[LULUCF_MtCO2e],DataGHGFAO[ISO3],DataShLandRemPot[[#This Row],[ISO3]])</f>
        <v>2.7025041999999999</v>
      </c>
      <c r="AN80">
        <f>SUMIFS(DataGHGI[MtCO2e],DataGHGI[ISO3],DataShLandRemPot[[#This Row],[ISO3]])-SUMIFS(DataGHGI[MtCO2e],DataGHGI[Sector],"Land-Use Change and Forestry",DataGHGI[ISO3],DataShLandRemPot[[#This Row],[ISO3]])</f>
        <v>2.7100650000000002</v>
      </c>
      <c r="AO80" s="3">
        <f>IFERROR(DataShLandRemPot[[#This Row],[CO2Removal_noagri]]/DataShLandRemPot[[#This Row],[FAOGHG_noLULUCF]],"")</f>
        <v>0.86023201628097745</v>
      </c>
      <c r="AP80" s="3">
        <f>IFERROR(DataShLandRemPot[[#This Row],[CO2Removal_withagri]]/DataShLandRemPot[[#This Row],[FAOGHG_noLULUCF]],"")</f>
        <v>0.8920292733871551</v>
      </c>
      <c r="AQ80" s="3">
        <f>IFERROR(DataShLandRemPot[[#This Row],[CO2Removal_noagri]]/DataShLandRemPot[[#This Row],[GHGI_noLULUCF]],"")</f>
        <v>0.85783205826200093</v>
      </c>
      <c r="AR80" s="3">
        <f>IFERROR(DataShLandRemPot[[#This Row],[CO2Removal_withagri]]/DataShLandRemPot[[#This Row],[GHGI_noLULUCF]],"")</f>
        <v>0.8895406043219386</v>
      </c>
      <c r="AS80" s="3"/>
      <c r="AU80" t="s">
        <v>161</v>
      </c>
      <c r="AV80" t="s">
        <v>162</v>
      </c>
      <c r="AW80">
        <v>14</v>
      </c>
      <c r="AX80">
        <v>1</v>
      </c>
      <c r="AY80">
        <v>280</v>
      </c>
      <c r="AZ80">
        <v>295</v>
      </c>
      <c r="BA80">
        <v>252</v>
      </c>
      <c r="BB80">
        <v>3391</v>
      </c>
    </row>
    <row r="81" spans="1:54">
      <c r="A81" s="2" t="s">
        <v>161</v>
      </c>
      <c r="B81" s="2" t="s">
        <v>162</v>
      </c>
      <c r="C81" s="2">
        <v>62.48</v>
      </c>
      <c r="D81" s="2">
        <v>9.2271166999999998</v>
      </c>
      <c r="E81" s="4">
        <v>0.14768112516005122</v>
      </c>
      <c r="F81" s="2">
        <v>7.3355096</v>
      </c>
      <c r="G81" s="2">
        <v>1.8916070999999999</v>
      </c>
      <c r="H81" s="4">
        <f>IFERROR(DataGHGFAO[[#This Row],[LULUCF_MtCO2e]]/DataGHGFAO[[#This Row],[AFOLU_MtCO2e]],"")</f>
        <v>0.20500522118680908</v>
      </c>
      <c r="I81" s="2">
        <v>3.6847017999999996</v>
      </c>
      <c r="J81" s="4">
        <f>IFERROR(DataGHGFAO[[#This Row],[Crop_MtCO2e]]/DataGHGFAO[[#This Row],[AFOLU_MtCO2e]],"")</f>
        <v>0.39933404115285542</v>
      </c>
      <c r="K81" s="2">
        <v>3.6508078000000004</v>
      </c>
      <c r="L81" s="4">
        <f>IFERROR(DataGHGFAO[[#This Row],[Livestock_MtCO2e]]/DataGHGFAO[[#This Row],[AFOLU_MtCO2e]],"")</f>
        <v>0.39566073766033549</v>
      </c>
      <c r="N81" t="s">
        <v>311</v>
      </c>
      <c r="O81">
        <v>2007</v>
      </c>
      <c r="P81" t="s">
        <v>642</v>
      </c>
      <c r="Q81">
        <v>0.84666999999999992</v>
      </c>
      <c r="S81" t="s">
        <v>129</v>
      </c>
      <c r="T81" t="s">
        <v>130</v>
      </c>
      <c r="U81">
        <v>3.5360076749494418</v>
      </c>
      <c r="V81">
        <v>25.558014822413753</v>
      </c>
      <c r="W81">
        <v>44.727800000000002</v>
      </c>
      <c r="X81">
        <v>0</v>
      </c>
      <c r="Y81">
        <v>73.8218224973632</v>
      </c>
      <c r="Z81">
        <v>73.8218224973632</v>
      </c>
      <c r="AA81">
        <v>4.0229811645959961</v>
      </c>
      <c r="AB81">
        <v>0.23901782640462832</v>
      </c>
      <c r="AC81">
        <v>1.281429293</v>
      </c>
      <c r="AD81">
        <v>73.8218224973632</v>
      </c>
      <c r="AE81">
        <v>5.3701071300607625E-2</v>
      </c>
      <c r="AF81">
        <v>4.261998991000624</v>
      </c>
      <c r="AG81">
        <v>5.7733592138731818E-2</v>
      </c>
      <c r="AI81" t="s">
        <v>129</v>
      </c>
      <c r="AJ81" t="s">
        <v>130</v>
      </c>
      <c r="AK81">
        <f>SUMIFS(DataLandRemPot[CO2 removal potential],DataLandRemPot[ISO3],DataShLandRemPot[[#This Row],[ISO3]])</f>
        <v>73.8218224973632</v>
      </c>
      <c r="AL81">
        <f>SUMIFS(DataLandRemPot[CO2 removal potential],DataLandRemPot[ISO3],DataShLandRemPot[[#This Row],[ISO3]])+SUMIFS(DataLandRemPot[SCS cropland],DataLandRemPot[ISO3],DataShLandRemPot[[#This Row],[ISO3]])+SUMIFS(DataLandRemPot[SCS grassland],DataLandRemPot[ISO3],DataShLandRemPot[[#This Row],[ISO3]])+SUMIFS(DataLandRemPot[Agroforestry],DataLandRemPot[ISO3],DataShLandRemPot[[#This Row],[ISO3]])</f>
        <v>79.365250781363827</v>
      </c>
      <c r="AM81">
        <f>SUMIFS(DataGHGFAO[TotalGHG_MtCO2e_2019],DataGHGFAO[ISO3],DataShLandRemPot[[#This Row],[ISO3]])-SUMIFS(DataGHGFAO[LULUCF_MtCO2e],DataGHGFAO[ISO3],DataShLandRemPot[[#This Row],[ISO3]])</f>
        <v>51.478325500000004</v>
      </c>
      <c r="AN81">
        <f>SUMIFS(DataGHGI[MtCO2e],DataGHGI[ISO3],DataShLandRemPot[[#This Row],[ISO3]])-SUMIFS(DataGHGI[MtCO2e],DataGHGI[Sector],"Land-Use Change and Forestry",DataGHGI[ISO3],DataShLandRemPot[[#This Row],[ISO3]])</f>
        <v>46.091243615736659</v>
      </c>
      <c r="AO81" s="3">
        <f>IFERROR(DataShLandRemPot[[#This Row],[CO2Removal_noagri]]/DataShLandRemPot[[#This Row],[FAOGHG_noLULUCF]],"")</f>
        <v>1.4340369812021798</v>
      </c>
      <c r="AP81" s="3">
        <f>IFERROR(DataShLandRemPot[[#This Row],[CO2Removal_withagri]]/DataShLandRemPot[[#This Row],[FAOGHG_noLULUCF]],"")</f>
        <v>1.541721685981488</v>
      </c>
      <c r="AQ81" s="3">
        <f>IFERROR(DataShLandRemPot[[#This Row],[CO2Removal_noagri]]/DataShLandRemPot[[#This Row],[GHGI_noLULUCF]],"")</f>
        <v>1.6016452737274083</v>
      </c>
      <c r="AR81" s="3">
        <f>IFERROR(DataShLandRemPot[[#This Row],[CO2Removal_withagri]]/DataShLandRemPot[[#This Row],[GHGI_noLULUCF]],"")</f>
        <v>1.7219160203841108</v>
      </c>
      <c r="AS81" s="3"/>
      <c r="AU81" t="s">
        <v>231</v>
      </c>
      <c r="AV81" t="s">
        <v>232</v>
      </c>
      <c r="AW81">
        <v>88</v>
      </c>
      <c r="AX81">
        <v>141</v>
      </c>
      <c r="AY81">
        <v>216</v>
      </c>
      <c r="AZ81">
        <v>445</v>
      </c>
      <c r="BA81">
        <v>626</v>
      </c>
      <c r="BB81">
        <v>3637</v>
      </c>
    </row>
    <row r="82" spans="1:54">
      <c r="A82" s="2" t="s">
        <v>231</v>
      </c>
      <c r="B82" s="2" t="s">
        <v>232</v>
      </c>
      <c r="C82" s="2">
        <v>2.77</v>
      </c>
      <c r="D82" s="2">
        <v>0.5578919</v>
      </c>
      <c r="E82" s="4">
        <v>0.20140501805054151</v>
      </c>
      <c r="F82" s="2">
        <v>0.63945399999999997</v>
      </c>
      <c r="G82" s="2">
        <v>-8.1562099999999998E-2</v>
      </c>
      <c r="H82" s="4">
        <f>IFERROR(DataGHGFAO[[#This Row],[LULUCF_MtCO2e]]/DataGHGFAO[[#This Row],[AFOLU_MtCO2e]],"")</f>
        <v>-0.14619696037888344</v>
      </c>
      <c r="I82" s="2">
        <v>0.20094869999999992</v>
      </c>
      <c r="J82" s="4">
        <f>IFERROR(DataGHGFAO[[#This Row],[Crop_MtCO2e]]/DataGHGFAO[[#This Row],[AFOLU_MtCO2e]],"")</f>
        <v>0.36019289758463946</v>
      </c>
      <c r="K82" s="2">
        <v>0.43850530000000004</v>
      </c>
      <c r="L82" s="4">
        <f>IFERROR(DataGHGFAO[[#This Row],[Livestock_MtCO2e]]/DataGHGFAO[[#This Row],[AFOLU_MtCO2e]],"")</f>
        <v>0.78600406279424395</v>
      </c>
      <c r="N82" t="s">
        <v>293</v>
      </c>
      <c r="O82">
        <v>2005</v>
      </c>
      <c r="P82" t="s">
        <v>638</v>
      </c>
      <c r="Q82">
        <v>38.645069999999997</v>
      </c>
      <c r="S82" t="s">
        <v>221</v>
      </c>
      <c r="T82" t="s">
        <v>222</v>
      </c>
      <c r="U82">
        <v>13.375828668548472</v>
      </c>
      <c r="V82">
        <v>11.113092086951633</v>
      </c>
      <c r="W82">
        <v>3.9807000000000001</v>
      </c>
      <c r="X82">
        <v>0</v>
      </c>
      <c r="Y82">
        <v>28.469620755500102</v>
      </c>
      <c r="Z82">
        <v>28.913620755500105</v>
      </c>
      <c r="AA82">
        <v>10.743847083220249</v>
      </c>
      <c r="AB82">
        <v>7.5803496567037918</v>
      </c>
      <c r="AC82">
        <v>0.65647143620000004</v>
      </c>
      <c r="AD82">
        <v>28.913620755500105</v>
      </c>
      <c r="AE82">
        <v>0.38617671572725737</v>
      </c>
      <c r="AF82">
        <v>18.324196739924041</v>
      </c>
      <c r="AG82">
        <v>0.64364035254610663</v>
      </c>
      <c r="AI82" t="s">
        <v>221</v>
      </c>
      <c r="AJ82" t="s">
        <v>222</v>
      </c>
      <c r="AK82">
        <f>SUMIFS(DataLandRemPot[CO2 removal potential],DataLandRemPot[ISO3],DataShLandRemPot[[#This Row],[ISO3]])</f>
        <v>28.469620755500102</v>
      </c>
      <c r="AL82">
        <f>SUMIFS(DataLandRemPot[CO2 removal potential],DataLandRemPot[ISO3],DataShLandRemPot[[#This Row],[ISO3]])+SUMIFS(DataLandRemPot[SCS cropland],DataLandRemPot[ISO3],DataShLandRemPot[[#This Row],[ISO3]])+SUMIFS(DataLandRemPot[SCS grassland],DataLandRemPot[ISO3],DataShLandRemPot[[#This Row],[ISO3]])+SUMIFS(DataLandRemPot[Agroforestry],DataLandRemPot[ISO3],DataShLandRemPot[[#This Row],[ISO3]])</f>
        <v>47.450288931624137</v>
      </c>
      <c r="AM82">
        <f>SUMIFS(DataGHGFAO[TotalGHG_MtCO2e_2019],DataGHGFAO[ISO3],DataShLandRemPot[[#This Row],[ISO3]])-SUMIFS(DataGHGFAO[LULUCF_MtCO2e],DataGHGFAO[ISO3],DataShLandRemPot[[#This Row],[ISO3]])</f>
        <v>414.03310800000003</v>
      </c>
      <c r="AN82">
        <f>SUMIFS(DataGHGI[MtCO2e],DataGHGI[ISO3],DataShLandRemPot[[#This Row],[ISO3]])-SUMIFS(DataGHGI[MtCO2e],DataGHGI[Sector],"Land-Use Change and Forestry",DataGHGI[ISO3],DataShLandRemPot[[#This Row],[ISO3]])</f>
        <v>426.82805915510517</v>
      </c>
      <c r="AO82" s="3">
        <f>IFERROR(DataShLandRemPot[[#This Row],[CO2Removal_noagri]]/DataShLandRemPot[[#This Row],[FAOGHG_noLULUCF]],"")</f>
        <v>6.8761700949529145E-2</v>
      </c>
      <c r="AP82" s="3">
        <f>IFERROR(DataShLandRemPot[[#This Row],[CO2Removal_withagri]]/DataShLandRemPot[[#This Row],[FAOGHG_noLULUCF]],"")</f>
        <v>0.11460505938965666</v>
      </c>
      <c r="AQ82" s="3">
        <f>IFERROR(DataShLandRemPot[[#This Row],[CO2Removal_noagri]]/DataShLandRemPot[[#This Row],[GHGI_noLULUCF]],"")</f>
        <v>6.6700443292915093E-2</v>
      </c>
      <c r="AR82" s="3">
        <f>IFERROR(DataShLandRemPot[[#This Row],[CO2Removal_withagri]]/DataShLandRemPot[[#This Row],[GHGI_noLULUCF]],"")</f>
        <v>0.11116956327929969</v>
      </c>
      <c r="AS82" s="3"/>
      <c r="AU82" t="s">
        <v>227</v>
      </c>
      <c r="AV82" t="s">
        <v>228</v>
      </c>
      <c r="AW82">
        <v>4</v>
      </c>
      <c r="AX82">
        <v>3</v>
      </c>
      <c r="AY82">
        <v>2</v>
      </c>
      <c r="AZ82">
        <v>9</v>
      </c>
      <c r="BA82">
        <v>177</v>
      </c>
      <c r="BB82">
        <v>2581</v>
      </c>
    </row>
    <row r="83" spans="1:54">
      <c r="A83" s="2" t="s">
        <v>227</v>
      </c>
      <c r="B83" s="2" t="s">
        <v>228</v>
      </c>
      <c r="C83" s="2">
        <v>3360</v>
      </c>
      <c r="D83" s="2">
        <v>724.2506588</v>
      </c>
      <c r="E83" s="4">
        <v>0.21555079130952381</v>
      </c>
      <c r="F83" s="2">
        <v>755.52815859999998</v>
      </c>
      <c r="G83" s="2">
        <v>-31.277499800000001</v>
      </c>
      <c r="H83" s="4">
        <f>IFERROR(DataGHGFAO[[#This Row],[LULUCF_MtCO2e]]/DataGHGFAO[[#This Row],[AFOLU_MtCO2e]],"")</f>
        <v>-4.318601497970774E-2</v>
      </c>
      <c r="I83" s="2">
        <v>251.99112109999999</v>
      </c>
      <c r="J83" s="4">
        <f>IFERROR(DataGHGFAO[[#This Row],[Crop_MtCO2e]]/DataGHGFAO[[#This Row],[AFOLU_MtCO2e]],"")</f>
        <v>0.34793357525904123</v>
      </c>
      <c r="K83" s="2">
        <v>503.5370375</v>
      </c>
      <c r="L83" s="4">
        <f>IFERROR(DataGHGFAO[[#This Row],[Livestock_MtCO2e]]/DataGHGFAO[[#This Row],[AFOLU_MtCO2e]],"")</f>
        <v>0.69525243972066653</v>
      </c>
      <c r="N83" t="s">
        <v>293</v>
      </c>
      <c r="O83">
        <v>2005</v>
      </c>
      <c r="P83" t="s">
        <v>639</v>
      </c>
      <c r="Q83">
        <v>2.9126950000000003</v>
      </c>
      <c r="S83" t="s">
        <v>430</v>
      </c>
      <c r="T83" t="s">
        <v>431</v>
      </c>
      <c r="U83">
        <v>5.0394258813725141</v>
      </c>
      <c r="V83">
        <v>0.28638503176061753</v>
      </c>
      <c r="W83">
        <v>8.0199999999999994E-2</v>
      </c>
      <c r="X83">
        <v>9.9102895935999982E-2</v>
      </c>
      <c r="Y83">
        <v>5.5051138090691314</v>
      </c>
      <c r="Z83">
        <v>26.970737291602333</v>
      </c>
      <c r="AA83">
        <v>3.8229549633488841E-3</v>
      </c>
      <c r="AB83">
        <v>1.203312266807377E-2</v>
      </c>
      <c r="AC83">
        <v>0</v>
      </c>
      <c r="AD83">
        <v>26.970737291602333</v>
      </c>
      <c r="AE83">
        <v>2.8719732142749605E-3</v>
      </c>
      <c r="AF83">
        <v>1.5856077631422653E-2</v>
      </c>
      <c r="AG83">
        <v>2.8802452013437637E-3</v>
      </c>
      <c r="AI83" t="s">
        <v>430</v>
      </c>
      <c r="AJ83" t="s">
        <v>431</v>
      </c>
      <c r="AK83">
        <f>SUMIFS(DataLandRemPot[CO2 removal potential],DataLandRemPot[ISO3],DataShLandRemPot[[#This Row],[ISO3]])</f>
        <v>5.5051138090691314</v>
      </c>
      <c r="AL83">
        <f>SUMIFS(DataLandRemPot[CO2 removal potential],DataLandRemPot[ISO3],DataShLandRemPot[[#This Row],[ISO3]])+SUMIFS(DataLandRemPot[SCS cropland],DataLandRemPot[ISO3],DataShLandRemPot[[#This Row],[ISO3]])+SUMIFS(DataLandRemPot[SCS grassland],DataLandRemPot[ISO3],DataShLandRemPot[[#This Row],[ISO3]])+SUMIFS(DataLandRemPot[Agroforestry],DataLandRemPot[ISO3],DataShLandRemPot[[#This Row],[ISO3]])</f>
        <v>5.5209698867005539</v>
      </c>
      <c r="AM83">
        <f>SUMIFS(DataGHGFAO[TotalGHG_MtCO2e_2019],DataGHGFAO[ISO3],DataShLandRemPot[[#This Row],[ISO3]])-SUMIFS(DataGHGFAO[LULUCF_MtCO2e],DataGHGFAO[ISO3],DataShLandRemPot[[#This Row],[ISO3]])</f>
        <v>0</v>
      </c>
      <c r="AN83">
        <f>SUMIFS(DataGHGI[MtCO2e],DataGHGI[ISO3],DataShLandRemPot[[#This Row],[ISO3]])-SUMIFS(DataGHGI[MtCO2e],DataGHGI[Sector],"Land-Use Change and Forestry",DataGHGI[ISO3],DataShLandRemPot[[#This Row],[ISO3]])</f>
        <v>0</v>
      </c>
      <c r="AO83" s="3" t="str">
        <f>IFERROR(DataShLandRemPot[[#This Row],[CO2Removal_noagri]]/DataShLandRemPot[[#This Row],[FAOGHG_noLULUCF]],"")</f>
        <v/>
      </c>
      <c r="AP83" s="3" t="str">
        <f>IFERROR(DataShLandRemPot[[#This Row],[CO2Removal_withagri]]/DataShLandRemPot[[#This Row],[FAOGHG_noLULUCF]],"")</f>
        <v/>
      </c>
      <c r="AQ83" s="3" t="str">
        <f>IFERROR(DataShLandRemPot[[#This Row],[CO2Removal_noagri]]/DataShLandRemPot[[#This Row],[GHGI_noLULUCF]],"")</f>
        <v/>
      </c>
      <c r="AR83" s="3" t="str">
        <f>IFERROR(DataShLandRemPot[[#This Row],[CO2Removal_withagri]]/DataShLandRemPot[[#This Row],[GHGI_noLULUCF]],"")</f>
        <v/>
      </c>
      <c r="AS83" s="3"/>
      <c r="AU83" t="s">
        <v>123</v>
      </c>
      <c r="AV83" t="s">
        <v>124</v>
      </c>
      <c r="AW83">
        <v>14</v>
      </c>
      <c r="AX83">
        <v>2</v>
      </c>
      <c r="AY83">
        <v>8</v>
      </c>
      <c r="AZ83">
        <v>24</v>
      </c>
      <c r="BA83">
        <v>22</v>
      </c>
      <c r="BB83">
        <v>2879</v>
      </c>
    </row>
    <row r="84" spans="1:54">
      <c r="A84" s="2" t="s">
        <v>123</v>
      </c>
      <c r="B84" s="2" t="s">
        <v>124</v>
      </c>
      <c r="C84" s="2">
        <v>1960</v>
      </c>
      <c r="D84" s="2">
        <v>1147.1529088000002</v>
      </c>
      <c r="E84" s="4">
        <v>0.58528209632653072</v>
      </c>
      <c r="F84" s="2">
        <v>177.8721749</v>
      </c>
      <c r="G84" s="2">
        <v>969.28073389999997</v>
      </c>
      <c r="H84" s="4">
        <f>IFERROR(DataGHGFAO[[#This Row],[LULUCF_MtCO2e]]/DataGHGFAO[[#This Row],[AFOLU_MtCO2e]],"")</f>
        <v>0.84494466819940628</v>
      </c>
      <c r="I84" s="2">
        <v>118.3421262</v>
      </c>
      <c r="J84" s="4">
        <f>IFERROR(DataGHGFAO[[#This Row],[Crop_MtCO2e]]/DataGHGFAO[[#This Row],[AFOLU_MtCO2e]],"")</f>
        <v>0.10316159710896247</v>
      </c>
      <c r="K84" s="2">
        <v>59.530048700000002</v>
      </c>
      <c r="L84" s="4">
        <f>IFERROR(DataGHGFAO[[#This Row],[Livestock_MtCO2e]]/DataGHGFAO[[#This Row],[AFOLU_MtCO2e]],"")</f>
        <v>5.1893734691631013E-2</v>
      </c>
      <c r="N84" t="s">
        <v>293</v>
      </c>
      <c r="O84">
        <v>2005</v>
      </c>
      <c r="P84" t="s">
        <v>640</v>
      </c>
      <c r="Q84">
        <v>43.11889</v>
      </c>
      <c r="S84" t="s">
        <v>531</v>
      </c>
      <c r="T84" t="s">
        <v>532</v>
      </c>
      <c r="U84">
        <v>0.61957926794497176</v>
      </c>
      <c r="V84">
        <v>3.0999090572537812E-2</v>
      </c>
      <c r="W84">
        <v>0</v>
      </c>
      <c r="X84">
        <v>0</v>
      </c>
      <c r="Y84">
        <v>0.65057835851750956</v>
      </c>
      <c r="Z84">
        <v>0.65057835851750956</v>
      </c>
      <c r="AA84">
        <v>2.7582985015785971E-2</v>
      </c>
      <c r="AB84">
        <v>0</v>
      </c>
      <c r="AC84">
        <v>0</v>
      </c>
      <c r="AD84">
        <v>0.65057835851750956</v>
      </c>
      <c r="AE84">
        <v>4.0673189763479549E-2</v>
      </c>
      <c r="AF84">
        <v>2.7582985015785971E-2</v>
      </c>
      <c r="AG84">
        <v>4.2397636894408938E-2</v>
      </c>
      <c r="AI84" t="s">
        <v>531</v>
      </c>
      <c r="AJ84" t="s">
        <v>532</v>
      </c>
      <c r="AK84">
        <f>SUMIFS(DataLandRemPot[CO2 removal potential],DataLandRemPot[ISO3],DataShLandRemPot[[#This Row],[ISO3]])</f>
        <v>0.65057835851750956</v>
      </c>
      <c r="AL84">
        <f>SUMIFS(DataLandRemPot[CO2 removal potential],DataLandRemPot[ISO3],DataShLandRemPot[[#This Row],[ISO3]])+SUMIFS(DataLandRemPot[SCS cropland],DataLandRemPot[ISO3],DataShLandRemPot[[#This Row],[ISO3]])+SUMIFS(DataLandRemPot[SCS grassland],DataLandRemPot[ISO3],DataShLandRemPot[[#This Row],[ISO3]])+SUMIFS(DataLandRemPot[Agroforestry],DataLandRemPot[ISO3],DataShLandRemPot[[#This Row],[ISO3]])</f>
        <v>0.67816134353329549</v>
      </c>
      <c r="AM84">
        <f>SUMIFS(DataGHGFAO[TotalGHG_MtCO2e_2019],DataGHGFAO[ISO3],DataShLandRemPot[[#This Row],[ISO3]])-SUMIFS(DataGHGFAO[LULUCF_MtCO2e],DataGHGFAO[ISO3],DataShLandRemPot[[#This Row],[ISO3]])</f>
        <v>0</v>
      </c>
      <c r="AN84">
        <f>SUMIFS(DataGHGI[MtCO2e],DataGHGI[ISO3],DataShLandRemPot[[#This Row],[ISO3]])-SUMIFS(DataGHGI[MtCO2e],DataGHGI[Sector],"Land-Use Change and Forestry",DataGHGI[ISO3],DataShLandRemPot[[#This Row],[ISO3]])</f>
        <v>0</v>
      </c>
      <c r="AO84" s="3" t="str">
        <f>IFERROR(DataShLandRemPot[[#This Row],[CO2Removal_noagri]]/DataShLandRemPot[[#This Row],[FAOGHG_noLULUCF]],"")</f>
        <v/>
      </c>
      <c r="AP84" s="3" t="str">
        <f>IFERROR(DataShLandRemPot[[#This Row],[CO2Removal_withagri]]/DataShLandRemPot[[#This Row],[FAOGHG_noLULUCF]],"")</f>
        <v/>
      </c>
      <c r="AQ84" s="3" t="str">
        <f>IFERROR(DataShLandRemPot[[#This Row],[CO2Removal_noagri]]/DataShLandRemPot[[#This Row],[GHGI_noLULUCF]],"")</f>
        <v/>
      </c>
      <c r="AR84" s="3" t="str">
        <f>IFERROR(DataShLandRemPot[[#This Row],[CO2Removal_withagri]]/DataShLandRemPot[[#This Row],[GHGI_noLULUCF]],"")</f>
        <v/>
      </c>
      <c r="AS84" s="3"/>
      <c r="AU84" t="s">
        <v>65</v>
      </c>
      <c r="AV84" t="s">
        <v>66</v>
      </c>
      <c r="AW84">
        <v>35</v>
      </c>
      <c r="AX84">
        <v>23</v>
      </c>
      <c r="AY84">
        <v>0</v>
      </c>
      <c r="AZ84">
        <v>58</v>
      </c>
      <c r="BA84">
        <v>68</v>
      </c>
      <c r="BB84">
        <v>3005</v>
      </c>
    </row>
    <row r="85" spans="1:54">
      <c r="A85" s="2" t="s">
        <v>65</v>
      </c>
      <c r="B85" s="2" t="s">
        <v>66</v>
      </c>
      <c r="C85" s="2">
        <v>893.78</v>
      </c>
      <c r="D85" s="2">
        <v>32.896411699999994</v>
      </c>
      <c r="E85" s="4">
        <v>3.6805938485980884E-2</v>
      </c>
      <c r="F85" s="2">
        <v>32.840346500000003</v>
      </c>
      <c r="G85" s="2">
        <v>5.6065199999999996E-2</v>
      </c>
      <c r="H85" s="4">
        <f>IFERROR(DataGHGFAO[[#This Row],[LULUCF_MtCO2e]]/DataGHGFAO[[#This Row],[AFOLU_MtCO2e]],"")</f>
        <v>1.7042953046456433E-3</v>
      </c>
      <c r="I85" s="2">
        <v>7.9311802000000071</v>
      </c>
      <c r="J85" s="4">
        <f>IFERROR(DataGHGFAO[[#This Row],[Crop_MtCO2e]]/DataGHGFAO[[#This Row],[AFOLU_MtCO2e]],"")</f>
        <v>0.24109560253345225</v>
      </c>
      <c r="K85" s="2">
        <v>24.909166299999995</v>
      </c>
      <c r="L85" s="4">
        <f>IFERROR(DataGHGFAO[[#This Row],[Livestock_MtCO2e]]/DataGHGFAO[[#This Row],[AFOLU_MtCO2e]],"")</f>
        <v>0.75720010216190237</v>
      </c>
      <c r="N85" t="s">
        <v>293</v>
      </c>
      <c r="O85">
        <v>2005</v>
      </c>
      <c r="P85" t="s">
        <v>641</v>
      </c>
      <c r="Q85">
        <v>18.20552</v>
      </c>
      <c r="S85" t="s">
        <v>432</v>
      </c>
      <c r="T85" t="s">
        <v>433</v>
      </c>
      <c r="U85">
        <v>0</v>
      </c>
      <c r="V85">
        <v>0</v>
      </c>
      <c r="W85">
        <v>0</v>
      </c>
      <c r="X85">
        <v>0</v>
      </c>
      <c r="Y85">
        <v>0</v>
      </c>
      <c r="Z85">
        <v>0</v>
      </c>
      <c r="AA85">
        <v>2.8722032982469417E-4</v>
      </c>
      <c r="AB85">
        <v>0</v>
      </c>
      <c r="AC85">
        <v>0</v>
      </c>
      <c r="AD85">
        <v>0</v>
      </c>
      <c r="AE85">
        <v>1</v>
      </c>
      <c r="AF85">
        <v>2.8722032982469417E-4</v>
      </c>
      <c r="AG85">
        <v>0</v>
      </c>
      <c r="AI85" t="s">
        <v>432</v>
      </c>
      <c r="AJ85" t="s">
        <v>433</v>
      </c>
      <c r="AK85">
        <f>SUMIFS(DataLandRemPot[CO2 removal potential],DataLandRemPot[ISO3],DataShLandRemPot[[#This Row],[ISO3]])</f>
        <v>0</v>
      </c>
      <c r="AL85">
        <f>SUMIFS(DataLandRemPot[CO2 removal potential],DataLandRemPot[ISO3],DataShLandRemPot[[#This Row],[ISO3]])+SUMIFS(DataLandRemPot[SCS cropland],DataLandRemPot[ISO3],DataShLandRemPot[[#This Row],[ISO3]])+SUMIFS(DataLandRemPot[SCS grassland],DataLandRemPot[ISO3],DataShLandRemPot[[#This Row],[ISO3]])+SUMIFS(DataLandRemPot[Agroforestry],DataLandRemPot[ISO3],DataShLandRemPot[[#This Row],[ISO3]])</f>
        <v>2.8722032982469417E-4</v>
      </c>
      <c r="AM85">
        <f>SUMIFS(DataGHGFAO[TotalGHG_MtCO2e_2019],DataGHGFAO[ISO3],DataShLandRemPot[[#This Row],[ISO3]])-SUMIFS(DataGHGFAO[LULUCF_MtCO2e],DataGHGFAO[ISO3],DataShLandRemPot[[#This Row],[ISO3]])</f>
        <v>0</v>
      </c>
      <c r="AN85">
        <f>SUMIFS(DataGHGI[MtCO2e],DataGHGI[ISO3],DataShLandRemPot[[#This Row],[ISO3]])-SUMIFS(DataGHGI[MtCO2e],DataGHGI[Sector],"Land-Use Change and Forestry",DataGHGI[ISO3],DataShLandRemPot[[#This Row],[ISO3]])</f>
        <v>0</v>
      </c>
      <c r="AO85" s="3" t="str">
        <f>IFERROR(DataShLandRemPot[[#This Row],[CO2Removal_noagri]]/DataShLandRemPot[[#This Row],[FAOGHG_noLULUCF]],"")</f>
        <v/>
      </c>
      <c r="AP85" s="3" t="str">
        <f>IFERROR(DataShLandRemPot[[#This Row],[CO2Removal_withagri]]/DataShLandRemPot[[#This Row],[FAOGHG_noLULUCF]],"")</f>
        <v/>
      </c>
      <c r="AQ85" s="3" t="str">
        <f>IFERROR(DataShLandRemPot[[#This Row],[CO2Removal_noagri]]/DataShLandRemPot[[#This Row],[GHGI_noLULUCF]],"")</f>
        <v/>
      </c>
      <c r="AR85" s="3" t="str">
        <f>IFERROR(DataShLandRemPot[[#This Row],[CO2Removal_withagri]]/DataShLandRemPot[[#This Row],[GHGI_noLULUCF]],"")</f>
        <v/>
      </c>
      <c r="AS85" s="3"/>
      <c r="AU85" t="s">
        <v>57</v>
      </c>
      <c r="AV85" t="s">
        <v>58</v>
      </c>
      <c r="AW85">
        <v>11</v>
      </c>
      <c r="AX85">
        <v>11</v>
      </c>
      <c r="AY85">
        <v>3</v>
      </c>
      <c r="AZ85">
        <v>25</v>
      </c>
      <c r="BA85">
        <v>72</v>
      </c>
      <c r="BB85">
        <v>2615</v>
      </c>
    </row>
    <row r="86" spans="1:54">
      <c r="A86" s="2" t="s">
        <v>57</v>
      </c>
      <c r="B86" s="2" t="s">
        <v>58</v>
      </c>
      <c r="C86" s="2">
        <v>321.31</v>
      </c>
      <c r="D86" s="2">
        <v>9.8744256999999998</v>
      </c>
      <c r="E86" s="4">
        <v>3.0731772120382184E-2</v>
      </c>
      <c r="F86" s="2">
        <v>9.3783256999999995</v>
      </c>
      <c r="G86" s="2">
        <v>0.49610000000000004</v>
      </c>
      <c r="H86" s="4">
        <f>IFERROR(DataGHGFAO[[#This Row],[LULUCF_MtCO2e]]/DataGHGFAO[[#This Row],[AFOLU_MtCO2e]],"")</f>
        <v>5.0240896541456588E-2</v>
      </c>
      <c r="I86" s="2">
        <v>3.6676439999999992</v>
      </c>
      <c r="J86" s="4">
        <f>IFERROR(DataGHGFAO[[#This Row],[Crop_MtCO2e]]/DataGHGFAO[[#This Row],[AFOLU_MtCO2e]],"")</f>
        <v>0.37142858850008859</v>
      </c>
      <c r="K86" s="2">
        <v>5.7106817000000003</v>
      </c>
      <c r="L86" s="4">
        <f>IFERROR(DataGHGFAO[[#This Row],[Livestock_MtCO2e]]/DataGHGFAO[[#This Row],[AFOLU_MtCO2e]],"")</f>
        <v>0.57833051495845478</v>
      </c>
      <c r="N86" t="s">
        <v>293</v>
      </c>
      <c r="O86">
        <v>2005</v>
      </c>
      <c r="P86" t="s">
        <v>642</v>
      </c>
      <c r="Q86">
        <v>14.76558</v>
      </c>
      <c r="S86" t="s">
        <v>59</v>
      </c>
      <c r="T86" t="s">
        <v>60</v>
      </c>
      <c r="U86">
        <v>10.664651981959981</v>
      </c>
      <c r="V86">
        <v>9.2253007539948459</v>
      </c>
      <c r="W86">
        <v>0</v>
      </c>
      <c r="X86">
        <v>8.6132177706666674E-2</v>
      </c>
      <c r="Y86">
        <v>19.976084913661495</v>
      </c>
      <c r="Z86">
        <v>77.617996252986828</v>
      </c>
      <c r="AA86">
        <v>0.57940672281358163</v>
      </c>
      <c r="AB86">
        <v>0.36433128339977966</v>
      </c>
      <c r="AC86">
        <v>9.167189748E-2</v>
      </c>
      <c r="AD86">
        <v>77.617996252986828</v>
      </c>
      <c r="AE86">
        <v>4.4915319657974191E-2</v>
      </c>
      <c r="AF86">
        <v>0.94373800621336135</v>
      </c>
      <c r="AG86">
        <v>4.7243391800359538E-2</v>
      </c>
      <c r="AI86" t="s">
        <v>59</v>
      </c>
      <c r="AJ86" t="s">
        <v>60</v>
      </c>
      <c r="AK86">
        <f>SUMIFS(DataLandRemPot[CO2 removal potential],DataLandRemPot[ISO3],DataShLandRemPot[[#This Row],[ISO3]])</f>
        <v>19.976084913661495</v>
      </c>
      <c r="AL86">
        <f>SUMIFS(DataLandRemPot[CO2 removal potential],DataLandRemPot[ISO3],DataShLandRemPot[[#This Row],[ISO3]])+SUMIFS(DataLandRemPot[SCS cropland],DataLandRemPot[ISO3],DataShLandRemPot[[#This Row],[ISO3]])+SUMIFS(DataLandRemPot[SCS grassland],DataLandRemPot[ISO3],DataShLandRemPot[[#This Row],[ISO3]])+SUMIFS(DataLandRemPot[Agroforestry],DataLandRemPot[ISO3],DataShLandRemPot[[#This Row],[ISO3]])</f>
        <v>21.011494817354855</v>
      </c>
      <c r="AM86">
        <f>SUMIFS(DataGHGFAO[TotalGHG_MtCO2e_2019],DataGHGFAO[ISO3],DataShLandRemPot[[#This Row],[ISO3]])-SUMIFS(DataGHGFAO[LULUCF_MtCO2e],DataGHGFAO[ISO3],DataShLandRemPot[[#This Row],[ISO3]])</f>
        <v>13.1714576</v>
      </c>
      <c r="AN86">
        <f>SUMIFS(DataGHGI[MtCO2e],DataGHGI[ISO3],DataShLandRemPot[[#This Row],[ISO3]])-SUMIFS(DataGHGI[MtCO2e],DataGHGI[Sector],"Land-Use Change and Forestry",DataGHGI[ISO3],DataShLandRemPot[[#This Row],[ISO3]])</f>
        <v>6.159550000000003</v>
      </c>
      <c r="AO86" s="3">
        <f>IFERROR(DataShLandRemPot[[#This Row],[CO2Removal_noagri]]/DataShLandRemPot[[#This Row],[FAOGHG_noLULUCF]],"")</f>
        <v>1.516619156384142</v>
      </c>
      <c r="AP86" s="3">
        <f>IFERROR(DataShLandRemPot[[#This Row],[CO2Removal_withagri]]/DataShLandRemPot[[#This Row],[FAOGHG_noLULUCF]],"")</f>
        <v>1.5952292795107852</v>
      </c>
      <c r="AQ86" s="3">
        <f>IFERROR(DataShLandRemPot[[#This Row],[CO2Removal_noagri]]/DataShLandRemPot[[#This Row],[GHGI_noLULUCF]],"")</f>
        <v>3.2431078428881146</v>
      </c>
      <c r="AR86" s="3">
        <f>IFERROR(DataShLandRemPot[[#This Row],[CO2Removal_withagri]]/DataShLandRemPot[[#This Row],[GHGI_noLULUCF]],"")</f>
        <v>3.4112061461234742</v>
      </c>
      <c r="AS86" s="3"/>
      <c r="AU86" t="s">
        <v>305</v>
      </c>
      <c r="AV86" t="s">
        <v>306</v>
      </c>
      <c r="AW86">
        <v>115</v>
      </c>
      <c r="AX86">
        <v>22</v>
      </c>
      <c r="AY86">
        <v>152</v>
      </c>
      <c r="AZ86">
        <v>289</v>
      </c>
      <c r="BA86">
        <v>335</v>
      </c>
      <c r="BB86">
        <v>3811</v>
      </c>
    </row>
    <row r="87" spans="1:54">
      <c r="A87" s="2" t="s">
        <v>305</v>
      </c>
      <c r="B87" s="2" t="s">
        <v>306</v>
      </c>
      <c r="C87" s="2">
        <v>56.68</v>
      </c>
      <c r="D87" s="2">
        <v>21.1664429</v>
      </c>
      <c r="E87" s="4">
        <v>0.37343759527170078</v>
      </c>
      <c r="F87" s="2">
        <v>23.960718700000001</v>
      </c>
      <c r="G87" s="2">
        <v>-2.7942757999999999</v>
      </c>
      <c r="H87" s="4">
        <f>IFERROR(DataGHGFAO[[#This Row],[LULUCF_MtCO2e]]/DataGHGFAO[[#This Row],[AFOLU_MtCO2e]],"")</f>
        <v>-0.13201442553202927</v>
      </c>
      <c r="I87" s="2">
        <v>3.8629165000000043</v>
      </c>
      <c r="J87" s="4">
        <f>IFERROR(DataGHGFAO[[#This Row],[Crop_MtCO2e]]/DataGHGFAO[[#This Row],[AFOLU_MtCO2e]],"")</f>
        <v>0.18250192147306926</v>
      </c>
      <c r="K87" s="2">
        <v>20.097802199999997</v>
      </c>
      <c r="L87" s="4">
        <f>IFERROR(DataGHGFAO[[#This Row],[Livestock_MtCO2e]]/DataGHGFAO[[#This Row],[AFOLU_MtCO2e]],"")</f>
        <v>0.94951250405896004</v>
      </c>
      <c r="N87" t="s">
        <v>263</v>
      </c>
      <c r="O87">
        <v>2018</v>
      </c>
      <c r="P87" t="s">
        <v>638</v>
      </c>
      <c r="Q87">
        <v>41.19721218941153</v>
      </c>
      <c r="S87" t="s">
        <v>313</v>
      </c>
      <c r="T87" t="s">
        <v>533</v>
      </c>
      <c r="U87">
        <v>0.81169785098542258</v>
      </c>
      <c r="V87">
        <v>1.0345045265116315</v>
      </c>
      <c r="W87">
        <v>0.109</v>
      </c>
      <c r="X87">
        <v>3.5215747775999999E-2</v>
      </c>
      <c r="Y87">
        <v>1.990418125273054</v>
      </c>
      <c r="Z87">
        <v>2.4524786730216275</v>
      </c>
      <c r="AA87">
        <v>0.36172820372575271</v>
      </c>
      <c r="AB87">
        <v>4.6579358063960581E-2</v>
      </c>
      <c r="AC87">
        <v>0.70642795259999991</v>
      </c>
      <c r="AD87">
        <v>2.4524786730216275</v>
      </c>
      <c r="AE87">
        <v>0.13149351342050089</v>
      </c>
      <c r="AF87">
        <v>0.40830756178971328</v>
      </c>
      <c r="AG87">
        <v>0.20513657738808017</v>
      </c>
      <c r="AI87" t="s">
        <v>313</v>
      </c>
      <c r="AJ87" t="s">
        <v>533</v>
      </c>
      <c r="AK87">
        <f>SUMIFS(DataLandRemPot[CO2 removal potential],DataLandRemPot[ISO3],DataShLandRemPot[[#This Row],[ISO3]])</f>
        <v>1.990418125273054</v>
      </c>
      <c r="AL87">
        <f>SUMIFS(DataLandRemPot[CO2 removal potential],DataLandRemPot[ISO3],DataShLandRemPot[[#This Row],[ISO3]])+SUMIFS(DataLandRemPot[SCS cropland],DataLandRemPot[ISO3],DataShLandRemPot[[#This Row],[ISO3]])+SUMIFS(DataLandRemPot[SCS grassland],DataLandRemPot[ISO3],DataShLandRemPot[[#This Row],[ISO3]])+SUMIFS(DataLandRemPot[Agroforestry],DataLandRemPot[ISO3],DataShLandRemPot[[#This Row],[ISO3]])</f>
        <v>3.1051536396627673</v>
      </c>
      <c r="AM87">
        <f>SUMIFS(DataGHGFAO[TotalGHG_MtCO2e_2019],DataGHGFAO[ISO3],DataShLandRemPot[[#This Row],[ISO3]])-SUMIFS(DataGHGFAO[LULUCF_MtCO2e],DataGHGFAO[ISO3],DataShLandRemPot[[#This Row],[ISO3]])</f>
        <v>2.3322808999999998</v>
      </c>
      <c r="AN87">
        <f>SUMIFS(DataGHGI[MtCO2e],DataGHGI[ISO3],DataShLandRemPot[[#This Row],[ISO3]])-SUMIFS(DataGHGI[MtCO2e],DataGHGI[Sector],"Land-Use Change and Forestry",DataGHGI[ISO3],DataShLandRemPot[[#This Row],[ISO3]])</f>
        <v>19.383191</v>
      </c>
      <c r="AO87" s="3">
        <f>IFERROR(DataShLandRemPot[[#This Row],[CO2Removal_noagri]]/DataShLandRemPot[[#This Row],[FAOGHG_noLULUCF]],"")</f>
        <v>0.85342126897024029</v>
      </c>
      <c r="AP87" s="3">
        <f>IFERROR(DataShLandRemPot[[#This Row],[CO2Removal_withagri]]/DataShLandRemPot[[#This Row],[FAOGHG_noLULUCF]],"")</f>
        <v>1.3313806410123101</v>
      </c>
      <c r="AQ87" s="3">
        <f>IFERROR(DataShLandRemPot[[#This Row],[CO2Removal_noagri]]/DataShLandRemPot[[#This Row],[GHGI_noLULUCF]],"")</f>
        <v>0.1026878456324892</v>
      </c>
      <c r="AR87" s="3">
        <f>IFERROR(DataShLandRemPot[[#This Row],[CO2Removal_withagri]]/DataShLandRemPot[[#This Row],[GHGI_noLULUCF]],"")</f>
        <v>0.16019826867840115</v>
      </c>
      <c r="AS87" s="3"/>
      <c r="AU87" t="s">
        <v>41</v>
      </c>
      <c r="AV87" t="s">
        <v>42</v>
      </c>
      <c r="AW87">
        <v>155</v>
      </c>
      <c r="AX87">
        <v>9</v>
      </c>
      <c r="AY87">
        <v>15</v>
      </c>
      <c r="AZ87">
        <v>179</v>
      </c>
      <c r="BA87">
        <v>283</v>
      </c>
      <c r="BB87">
        <v>3558</v>
      </c>
    </row>
    <row r="88" spans="1:54">
      <c r="A88" s="2" t="s">
        <v>41</v>
      </c>
      <c r="B88" s="2" t="s">
        <v>42</v>
      </c>
      <c r="C88" s="2">
        <v>87.26</v>
      </c>
      <c r="D88" s="2">
        <v>1.6591087</v>
      </c>
      <c r="E88" s="4">
        <v>1.901339330735732E-2</v>
      </c>
      <c r="F88" s="2">
        <v>1.577342</v>
      </c>
      <c r="G88" s="2">
        <v>8.1766699999999998E-2</v>
      </c>
      <c r="H88" s="4">
        <f>IFERROR(DataGHGFAO[[#This Row],[LULUCF_MtCO2e]]/DataGHGFAO[[#This Row],[AFOLU_MtCO2e]],"")</f>
        <v>4.9283509874910543E-2</v>
      </c>
      <c r="I88" s="2">
        <v>0.28715369999999996</v>
      </c>
      <c r="J88" s="4">
        <f>IFERROR(DataGHGFAO[[#This Row],[Crop_MtCO2e]]/DataGHGFAO[[#This Row],[AFOLU_MtCO2e]],"")</f>
        <v>0.17307708651036546</v>
      </c>
      <c r="K88" s="2">
        <v>1.2901883000000001</v>
      </c>
      <c r="L88" s="4">
        <f>IFERROR(DataGHGFAO[[#This Row],[Livestock_MtCO2e]]/DataGHGFAO[[#This Row],[AFOLU_MtCO2e]],"")</f>
        <v>0.77763940361472406</v>
      </c>
      <c r="N88" t="s">
        <v>263</v>
      </c>
      <c r="O88">
        <v>2018</v>
      </c>
      <c r="P88" t="s">
        <v>639</v>
      </c>
      <c r="Q88">
        <v>6.525725753698687</v>
      </c>
      <c r="S88" t="s">
        <v>163</v>
      </c>
      <c r="T88" t="s">
        <v>164</v>
      </c>
      <c r="U88">
        <v>1.8277811461249502</v>
      </c>
      <c r="V88">
        <v>1.9579231582365455</v>
      </c>
      <c r="W88">
        <v>0</v>
      </c>
      <c r="X88">
        <v>0</v>
      </c>
      <c r="Y88">
        <v>3.785704304361496</v>
      </c>
      <c r="Z88">
        <v>3.785704304361496</v>
      </c>
      <c r="AA88">
        <v>1.3503801195045286</v>
      </c>
      <c r="AB88">
        <v>0.93455480026363646</v>
      </c>
      <c r="AC88">
        <v>4.5309926599999999</v>
      </c>
      <c r="AD88">
        <v>3.785704304361496</v>
      </c>
      <c r="AE88">
        <v>0.2155267174658882</v>
      </c>
      <c r="AF88">
        <v>2.284934919768165</v>
      </c>
      <c r="AG88">
        <v>0.60356930601676939</v>
      </c>
      <c r="AI88" t="s">
        <v>163</v>
      </c>
      <c r="AJ88" t="s">
        <v>164</v>
      </c>
      <c r="AK88">
        <f>SUMIFS(DataLandRemPot[CO2 removal potential],DataLandRemPot[ISO3],DataShLandRemPot[[#This Row],[ISO3]])</f>
        <v>3.785704304361496</v>
      </c>
      <c r="AL88">
        <f>SUMIFS(DataLandRemPot[CO2 removal potential],DataLandRemPot[ISO3],DataShLandRemPot[[#This Row],[ISO3]])+SUMIFS(DataLandRemPot[SCS cropland],DataLandRemPot[ISO3],DataShLandRemPot[[#This Row],[ISO3]])+SUMIFS(DataLandRemPot[SCS grassland],DataLandRemPot[ISO3],DataShLandRemPot[[#This Row],[ISO3]])+SUMIFS(DataLandRemPot[Agroforestry],DataLandRemPot[ISO3],DataShLandRemPot[[#This Row],[ISO3]])</f>
        <v>10.60163188412966</v>
      </c>
      <c r="AM88">
        <f>SUMIFS(DataGHGFAO[TotalGHG_MtCO2e_2019],DataGHGFAO[ISO3],DataShLandRemPot[[#This Row],[ISO3]])-SUMIFS(DataGHGFAO[LULUCF_MtCO2e],DataGHGFAO[ISO3],DataShLandRemPot[[#This Row],[ISO3]])</f>
        <v>17.597843900000001</v>
      </c>
      <c r="AN88">
        <f>SUMIFS(DataGHGI[MtCO2e],DataGHGI[ISO3],DataShLandRemPot[[#This Row],[ISO3]])-SUMIFS(DataGHGI[MtCO2e],DataGHGI[Sector],"Land-Use Change and Forestry",DataGHGI[ISO3],DataShLandRemPot[[#This Row],[ISO3]])</f>
        <v>16.610141505999998</v>
      </c>
      <c r="AO88" s="3">
        <f>IFERROR(DataShLandRemPot[[#This Row],[CO2Removal_noagri]]/DataShLandRemPot[[#This Row],[FAOGHG_noLULUCF]],"")</f>
        <v>0.21512318928806362</v>
      </c>
      <c r="AP88" s="3">
        <f>IFERROR(DataShLandRemPot[[#This Row],[CO2Removal_withagri]]/DataShLandRemPot[[#This Row],[FAOGHG_noLULUCF]],"")</f>
        <v>0.60243925019301137</v>
      </c>
      <c r="AQ88" s="3">
        <f>IFERROR(DataShLandRemPot[[#This Row],[CO2Removal_noagri]]/DataShLandRemPot[[#This Row],[GHGI_noLULUCF]],"")</f>
        <v>0.22791523497822128</v>
      </c>
      <c r="AR88" s="3">
        <f>IFERROR(DataShLandRemPot[[#This Row],[CO2Removal_withagri]]/DataShLandRemPot[[#This Row],[GHGI_noLULUCF]],"")</f>
        <v>0.63826258676363989</v>
      </c>
      <c r="AS88" s="3"/>
      <c r="AU88" t="s">
        <v>117</v>
      </c>
      <c r="AV88" t="s">
        <v>118</v>
      </c>
      <c r="AW88">
        <v>92</v>
      </c>
      <c r="AX88">
        <v>6</v>
      </c>
      <c r="AY88">
        <v>164</v>
      </c>
      <c r="AZ88">
        <v>262</v>
      </c>
      <c r="BA88">
        <v>264</v>
      </c>
      <c r="BB88">
        <v>3505</v>
      </c>
    </row>
    <row r="89" spans="1:54">
      <c r="A89" s="2" t="s">
        <v>117</v>
      </c>
      <c r="B89" s="2" t="s">
        <v>118</v>
      </c>
      <c r="C89" s="2">
        <v>376.19</v>
      </c>
      <c r="D89" s="2">
        <v>20.184059700000002</v>
      </c>
      <c r="E89" s="4">
        <v>5.3653897498604435E-2</v>
      </c>
      <c r="F89" s="2">
        <v>32.999931199999999</v>
      </c>
      <c r="G89" s="2">
        <v>-12.8158715</v>
      </c>
      <c r="H89" s="4">
        <f>IFERROR(DataGHGFAO[[#This Row],[LULUCF_MtCO2e]]/DataGHGFAO[[#This Row],[AFOLU_MtCO2e]],"")</f>
        <v>-0.6349501384005517</v>
      </c>
      <c r="I89" s="2">
        <v>7.5864203000000003</v>
      </c>
      <c r="J89" s="4">
        <f>IFERROR(DataGHGFAO[[#This Row],[Crop_MtCO2e]]/DataGHGFAO[[#This Row],[AFOLU_MtCO2e]],"")</f>
        <v>0.37586196299250935</v>
      </c>
      <c r="K89" s="2">
        <v>25.413510899999999</v>
      </c>
      <c r="L89" s="4">
        <f>IFERROR(DataGHGFAO[[#This Row],[Livestock_MtCO2e]]/DataGHGFAO[[#This Row],[AFOLU_MtCO2e]],"")</f>
        <v>1.2590881754080423</v>
      </c>
      <c r="N89" t="s">
        <v>263</v>
      </c>
      <c r="O89">
        <v>2018</v>
      </c>
      <c r="P89" t="s">
        <v>640</v>
      </c>
      <c r="Q89">
        <v>6.4156863558289521</v>
      </c>
      <c r="S89" t="s">
        <v>115</v>
      </c>
      <c r="T89" t="s">
        <v>116</v>
      </c>
      <c r="U89">
        <v>5.4149554339205022</v>
      </c>
      <c r="V89">
        <v>17.033370146900904</v>
      </c>
      <c r="W89">
        <v>36.698</v>
      </c>
      <c r="X89">
        <v>0</v>
      </c>
      <c r="Y89">
        <v>59.146325580821404</v>
      </c>
      <c r="Z89">
        <v>61.318525580821408</v>
      </c>
      <c r="AA89">
        <v>9.7703907165480377</v>
      </c>
      <c r="AB89">
        <v>6.6660741250166309</v>
      </c>
      <c r="AC89">
        <v>21.99550915</v>
      </c>
      <c r="AD89">
        <v>61.318525580821408</v>
      </c>
      <c r="AE89">
        <v>0.16844385394696981</v>
      </c>
      <c r="AF89">
        <v>16.436464841564668</v>
      </c>
      <c r="AG89">
        <v>0.27789494410950022</v>
      </c>
      <c r="AI89" t="s">
        <v>115</v>
      </c>
      <c r="AJ89" t="s">
        <v>116</v>
      </c>
      <c r="AK89">
        <f>SUMIFS(DataLandRemPot[CO2 removal potential],DataLandRemPot[ISO3],DataShLandRemPot[[#This Row],[ISO3]])</f>
        <v>59.146325580821404</v>
      </c>
      <c r="AL89">
        <f>SUMIFS(DataLandRemPot[CO2 removal potential],DataLandRemPot[ISO3],DataShLandRemPot[[#This Row],[ISO3]])+SUMIFS(DataLandRemPot[SCS cropland],DataLandRemPot[ISO3],DataShLandRemPot[[#This Row],[ISO3]])+SUMIFS(DataLandRemPot[SCS grassland],DataLandRemPot[ISO3],DataShLandRemPot[[#This Row],[ISO3]])+SUMIFS(DataLandRemPot[Agroforestry],DataLandRemPot[ISO3],DataShLandRemPot[[#This Row],[ISO3]])</f>
        <v>97.578299572386086</v>
      </c>
      <c r="AM89">
        <f>SUMIFS(DataGHGFAO[TotalGHG_MtCO2e_2019],DataGHGFAO[ISO3],DataShLandRemPot[[#This Row],[ISO3]])-SUMIFS(DataGHGFAO[LULUCF_MtCO2e],DataGHGFAO[ISO3],DataShLandRemPot[[#This Row],[ISO3]])</f>
        <v>749.70899429999997</v>
      </c>
      <c r="AN89">
        <f>SUMIFS(DataGHGI[MtCO2e],DataGHGI[ISO3],DataShLandRemPot[[#This Row],[ISO3]])-SUMIFS(DataGHGI[MtCO2e],DataGHGI[Sector],"Land-Use Change and Forestry",DataGHGI[ISO3],DataShLandRemPot[[#This Row],[ISO3]])</f>
        <v>831.43694674358392</v>
      </c>
      <c r="AO89" s="3">
        <f>IFERROR(DataShLandRemPot[[#This Row],[CO2Removal_noagri]]/DataShLandRemPot[[#This Row],[FAOGHG_noLULUCF]],"")</f>
        <v>7.8892378283451262E-2</v>
      </c>
      <c r="AP89" s="3">
        <f>IFERROR(DataShLandRemPot[[#This Row],[CO2Removal_withagri]]/DataShLandRemPot[[#This Row],[FAOGHG_noLULUCF]],"")</f>
        <v>0.1301549005204273</v>
      </c>
      <c r="AQ89" s="3">
        <f>IFERROR(DataShLandRemPot[[#This Row],[CO2Removal_noagri]]/DataShLandRemPot[[#This Row],[GHGI_noLULUCF]],"")</f>
        <v>7.1137475682882062E-2</v>
      </c>
      <c r="AR89" s="3">
        <f>IFERROR(DataShLandRemPot[[#This Row],[CO2Removal_withagri]]/DataShLandRemPot[[#This Row],[GHGI_noLULUCF]],"")</f>
        <v>0.1173610337555511</v>
      </c>
      <c r="AS89" s="3"/>
      <c r="AU89" t="s">
        <v>91</v>
      </c>
      <c r="AV89" t="s">
        <v>92</v>
      </c>
      <c r="AW89">
        <v>23</v>
      </c>
      <c r="AX89">
        <v>5</v>
      </c>
      <c r="AY89">
        <v>10</v>
      </c>
      <c r="AZ89">
        <v>38</v>
      </c>
      <c r="BA89">
        <v>164</v>
      </c>
      <c r="BB89">
        <v>2770</v>
      </c>
    </row>
    <row r="90" spans="1:54">
      <c r="A90" s="2" t="s">
        <v>91</v>
      </c>
      <c r="B90" s="2" t="s">
        <v>92</v>
      </c>
      <c r="C90" s="2">
        <v>10.15</v>
      </c>
      <c r="D90" s="2">
        <v>0.74305790000000005</v>
      </c>
      <c r="E90" s="4">
        <v>7.320767487684729E-2</v>
      </c>
      <c r="F90" s="2">
        <v>0.56344529999999993</v>
      </c>
      <c r="G90" s="2">
        <v>0.17961259999999998</v>
      </c>
      <c r="H90" s="4">
        <f>IFERROR(DataGHGFAO[[#This Row],[LULUCF_MtCO2e]]/DataGHGFAO[[#This Row],[AFOLU_MtCO2e]],"")</f>
        <v>0.24172086724331976</v>
      </c>
      <c r="I90" s="2">
        <v>5.9695399999999954E-2</v>
      </c>
      <c r="J90" s="4">
        <f>IFERROR(DataGHGFAO[[#This Row],[Crop_MtCO2e]]/DataGHGFAO[[#This Row],[AFOLU_MtCO2e]],"")</f>
        <v>8.0337481103424035E-2</v>
      </c>
      <c r="K90" s="2">
        <v>0.50374989999999997</v>
      </c>
      <c r="L90" s="4">
        <f>IFERROR(DataGHGFAO[[#This Row],[Livestock_MtCO2e]]/DataGHGFAO[[#This Row],[AFOLU_MtCO2e]],"")</f>
        <v>0.67794165165325604</v>
      </c>
      <c r="N90" t="s">
        <v>263</v>
      </c>
      <c r="O90">
        <v>2018</v>
      </c>
      <c r="P90" t="s">
        <v>644</v>
      </c>
      <c r="Q90">
        <v>-8.4606099646651352</v>
      </c>
      <c r="S90" t="s">
        <v>361</v>
      </c>
      <c r="T90" t="s">
        <v>362</v>
      </c>
      <c r="U90">
        <v>30.426225267892296</v>
      </c>
      <c r="V90">
        <v>13.328265404671768</v>
      </c>
      <c r="W90">
        <v>0</v>
      </c>
      <c r="X90">
        <v>5.1824275007999993E-2</v>
      </c>
      <c r="Y90">
        <v>43.806314947572062</v>
      </c>
      <c r="Z90">
        <v>61.16895104079309</v>
      </c>
      <c r="AA90">
        <v>7.8794730700139111</v>
      </c>
      <c r="AB90">
        <v>1.8143179274353711</v>
      </c>
      <c r="AC90">
        <v>3.344959893</v>
      </c>
      <c r="AD90">
        <v>61.16895104079309</v>
      </c>
      <c r="AE90">
        <v>0.17053003377762826</v>
      </c>
      <c r="AF90">
        <v>9.6937909974492822</v>
      </c>
      <c r="AG90">
        <v>0.22128752461947396</v>
      </c>
      <c r="AI90" t="s">
        <v>361</v>
      </c>
      <c r="AJ90" t="s">
        <v>362</v>
      </c>
      <c r="AK90">
        <f>SUMIFS(DataLandRemPot[CO2 removal potential],DataLandRemPot[ISO3],DataShLandRemPot[[#This Row],[ISO3]])</f>
        <v>43.806314947572062</v>
      </c>
      <c r="AL90">
        <f>SUMIFS(DataLandRemPot[CO2 removal potential],DataLandRemPot[ISO3],DataShLandRemPot[[#This Row],[ISO3]])+SUMIFS(DataLandRemPot[SCS cropland],DataLandRemPot[ISO3],DataShLandRemPot[[#This Row],[ISO3]])+SUMIFS(DataLandRemPot[SCS grassland],DataLandRemPot[ISO3],DataShLandRemPot[[#This Row],[ISO3]])+SUMIFS(DataLandRemPot[Agroforestry],DataLandRemPot[ISO3],DataShLandRemPot[[#This Row],[ISO3]])</f>
        <v>56.845065838021341</v>
      </c>
      <c r="AM90">
        <f>SUMIFS(DataGHGFAO[TotalGHG_MtCO2e_2019],DataGHGFAO[ISO3],DataShLandRemPot[[#This Row],[ISO3]])-SUMIFS(DataGHGFAO[LULUCF_MtCO2e],DataGHGFAO[ISO3],DataShLandRemPot[[#This Row],[ISO3]])</f>
        <v>37.654082500000001</v>
      </c>
      <c r="AN90">
        <f>SUMIFS(DataGHGI[MtCO2e],DataGHGI[ISO3],DataShLandRemPot[[#This Row],[ISO3]])-SUMIFS(DataGHGI[MtCO2e],DataGHGI[Sector],"Land-Use Change and Forestry",DataGHGI[ISO3],DataShLandRemPot[[#This Row],[ISO3]])</f>
        <v>18.227039999999999</v>
      </c>
      <c r="AO90" s="3">
        <f>IFERROR(DataShLandRemPot[[#This Row],[CO2Removal_noagri]]/DataShLandRemPot[[#This Row],[FAOGHG_noLULUCF]],"")</f>
        <v>1.1633881916408948</v>
      </c>
      <c r="AP90" s="3">
        <f>IFERROR(DataShLandRemPot[[#This Row],[CO2Removal_withagri]]/DataShLandRemPot[[#This Row],[FAOGHG_noLULUCF]],"")</f>
        <v>1.5096654084725432</v>
      </c>
      <c r="AQ90" s="3">
        <f>IFERROR(DataShLandRemPot[[#This Row],[CO2Removal_noagri]]/DataShLandRemPot[[#This Row],[GHGI_noLULUCF]],"")</f>
        <v>2.403369661095387</v>
      </c>
      <c r="AR90" s="3">
        <f>IFERROR(DataShLandRemPot[[#This Row],[CO2Removal_withagri]]/DataShLandRemPot[[#This Row],[GHGI_noLULUCF]],"")</f>
        <v>3.1187217363884288</v>
      </c>
      <c r="AS90" s="3"/>
      <c r="AU90" t="s">
        <v>45</v>
      </c>
      <c r="AV90" t="s">
        <v>46</v>
      </c>
      <c r="AW90">
        <v>31</v>
      </c>
      <c r="AX90">
        <v>1</v>
      </c>
      <c r="AY90">
        <v>101</v>
      </c>
      <c r="AZ90">
        <v>133</v>
      </c>
      <c r="BA90">
        <v>120</v>
      </c>
      <c r="BB90">
        <v>2691</v>
      </c>
    </row>
    <row r="91" spans="1:54">
      <c r="A91" s="2" t="s">
        <v>45</v>
      </c>
      <c r="B91" s="2" t="s">
        <v>46</v>
      </c>
      <c r="C91" s="2">
        <v>1159.3599999999999</v>
      </c>
      <c r="D91" s="2">
        <v>-9.1839148000000002</v>
      </c>
      <c r="E91" s="4">
        <v>-7.921538434998621E-3</v>
      </c>
      <c r="F91" s="2">
        <v>22.872207</v>
      </c>
      <c r="G91" s="2">
        <v>-32.0561218</v>
      </c>
      <c r="H91" s="4">
        <f>IFERROR(DataGHGFAO[[#This Row],[LULUCF_MtCO2e]]/DataGHGFAO[[#This Row],[AFOLU_MtCO2e]],"")</f>
        <v>3.4904637617065002</v>
      </c>
      <c r="I91" s="2">
        <v>12.384394</v>
      </c>
      <c r="J91" s="4">
        <f>IFERROR(DataGHGFAO[[#This Row],[Crop_MtCO2e]]/DataGHGFAO[[#This Row],[AFOLU_MtCO2e]],"")</f>
        <v>-1.348487466368917</v>
      </c>
      <c r="K91" s="2">
        <v>10.487812999999999</v>
      </c>
      <c r="L91" s="4">
        <f>IFERROR(DataGHGFAO[[#This Row],[Livestock_MtCO2e]]/DataGHGFAO[[#This Row],[AFOLU_MtCO2e]],"")</f>
        <v>-1.1419762953375829</v>
      </c>
      <c r="N91" t="s">
        <v>263</v>
      </c>
      <c r="O91">
        <v>2018</v>
      </c>
      <c r="P91" t="s">
        <v>642</v>
      </c>
      <c r="Q91">
        <v>3.6769642416518673</v>
      </c>
      <c r="S91" t="s">
        <v>434</v>
      </c>
      <c r="T91" t="s">
        <v>435</v>
      </c>
      <c r="U91">
        <v>0</v>
      </c>
      <c r="V91">
        <v>0</v>
      </c>
      <c r="W91">
        <v>0</v>
      </c>
      <c r="X91">
        <v>0</v>
      </c>
      <c r="Y91">
        <v>0</v>
      </c>
      <c r="Z91">
        <v>0</v>
      </c>
      <c r="AA91">
        <v>9.9236332750857213E-6</v>
      </c>
      <c r="AB91">
        <v>0</v>
      </c>
      <c r="AC91">
        <v>0</v>
      </c>
      <c r="AD91">
        <v>0</v>
      </c>
      <c r="AE91">
        <v>1</v>
      </c>
      <c r="AF91">
        <v>9.9236332750857213E-6</v>
      </c>
      <c r="AG91">
        <v>0</v>
      </c>
      <c r="AI91" t="s">
        <v>434</v>
      </c>
      <c r="AJ91" t="s">
        <v>435</v>
      </c>
      <c r="AK91">
        <f>SUMIFS(DataLandRemPot[CO2 removal potential],DataLandRemPot[ISO3],DataShLandRemPot[[#This Row],[ISO3]])</f>
        <v>0</v>
      </c>
      <c r="AL91">
        <f>SUMIFS(DataLandRemPot[CO2 removal potential],DataLandRemPot[ISO3],DataShLandRemPot[[#This Row],[ISO3]])+SUMIFS(DataLandRemPot[SCS cropland],DataLandRemPot[ISO3],DataShLandRemPot[[#This Row],[ISO3]])+SUMIFS(DataLandRemPot[SCS grassland],DataLandRemPot[ISO3],DataShLandRemPot[[#This Row],[ISO3]])+SUMIFS(DataLandRemPot[Agroforestry],DataLandRemPot[ISO3],DataShLandRemPot[[#This Row],[ISO3]])</f>
        <v>9.9236332750857213E-6</v>
      </c>
      <c r="AM91">
        <f>SUMIFS(DataGHGFAO[TotalGHG_MtCO2e_2019],DataGHGFAO[ISO3],DataShLandRemPot[[#This Row],[ISO3]])-SUMIFS(DataGHGFAO[LULUCF_MtCO2e],DataGHGFAO[ISO3],DataShLandRemPot[[#This Row],[ISO3]])</f>
        <v>0</v>
      </c>
      <c r="AN91">
        <f>SUMIFS(DataGHGI[MtCO2e],DataGHGI[ISO3],DataShLandRemPot[[#This Row],[ISO3]])-SUMIFS(DataGHGI[MtCO2e],DataGHGI[Sector],"Land-Use Change and Forestry",DataGHGI[ISO3],DataShLandRemPot[[#This Row],[ISO3]])</f>
        <v>0</v>
      </c>
      <c r="AO91" s="3" t="str">
        <f>IFERROR(DataShLandRemPot[[#This Row],[CO2Removal_noagri]]/DataShLandRemPot[[#This Row],[FAOGHG_noLULUCF]],"")</f>
        <v/>
      </c>
      <c r="AP91" s="3" t="str">
        <f>IFERROR(DataShLandRemPot[[#This Row],[CO2Removal_withagri]]/DataShLandRemPot[[#This Row],[FAOGHG_noLULUCF]],"")</f>
        <v/>
      </c>
      <c r="AQ91" s="3" t="str">
        <f>IFERROR(DataShLandRemPot[[#This Row],[CO2Removal_noagri]]/DataShLandRemPot[[#This Row],[GHGI_noLULUCF]],"")</f>
        <v/>
      </c>
      <c r="AR91" s="3" t="str">
        <f>IFERROR(DataShLandRemPot[[#This Row],[CO2Removal_withagri]]/DataShLandRemPot[[#This Row],[GHGI_noLULUCF]],"")</f>
        <v/>
      </c>
      <c r="AS91" s="3"/>
      <c r="AU91" t="s">
        <v>61</v>
      </c>
      <c r="AV91" t="s">
        <v>62</v>
      </c>
      <c r="AW91">
        <v>39</v>
      </c>
      <c r="AX91">
        <v>35</v>
      </c>
      <c r="AY91">
        <v>0</v>
      </c>
      <c r="AZ91">
        <v>74</v>
      </c>
      <c r="BA91">
        <v>140</v>
      </c>
      <c r="BB91">
        <v>2529</v>
      </c>
    </row>
    <row r="92" spans="1:54">
      <c r="A92" s="2" t="s">
        <v>61</v>
      </c>
      <c r="B92" s="2" t="s">
        <v>62</v>
      </c>
      <c r="C92" s="2">
        <v>36.57</v>
      </c>
      <c r="D92" s="2">
        <v>1.2156566</v>
      </c>
      <c r="E92" s="4">
        <v>3.3241908668307354E-2</v>
      </c>
      <c r="F92" s="2">
        <v>1.2156566</v>
      </c>
      <c r="G92" s="2">
        <v>0</v>
      </c>
      <c r="H92" s="4">
        <f>IFERROR(DataGHGFAO[[#This Row],[LULUCF_MtCO2e]]/DataGHGFAO[[#This Row],[AFOLU_MtCO2e]],"")</f>
        <v>0</v>
      </c>
      <c r="I92" s="2">
        <v>0.12395280000000009</v>
      </c>
      <c r="J92" s="4">
        <f>IFERROR(DataGHGFAO[[#This Row],[Crop_MtCO2e]]/DataGHGFAO[[#This Row],[AFOLU_MtCO2e]],"")</f>
        <v>0.10196366309367307</v>
      </c>
      <c r="K92" s="2">
        <v>1.0917037999999999</v>
      </c>
      <c r="L92" s="4">
        <f>IFERROR(DataGHGFAO[[#This Row],[Livestock_MtCO2e]]/DataGHGFAO[[#This Row],[AFOLU_MtCO2e]],"")</f>
        <v>0.89803633690632689</v>
      </c>
      <c r="N92" t="s">
        <v>263</v>
      </c>
      <c r="O92">
        <v>2018</v>
      </c>
      <c r="P92" t="s">
        <v>643</v>
      </c>
      <c r="Q92">
        <v>0</v>
      </c>
      <c r="S92" t="s">
        <v>121</v>
      </c>
      <c r="T92" t="s">
        <v>122</v>
      </c>
      <c r="U92">
        <v>2.4811743456869833</v>
      </c>
      <c r="V92">
        <v>2.2617250479524498</v>
      </c>
      <c r="W92">
        <v>0</v>
      </c>
      <c r="X92">
        <v>0</v>
      </c>
      <c r="Y92">
        <v>4.7428993936394335</v>
      </c>
      <c r="Z92">
        <v>4.7428993936394335</v>
      </c>
      <c r="AA92">
        <v>1.2972388058067283</v>
      </c>
      <c r="AB92">
        <v>1.3551321606770323</v>
      </c>
      <c r="AC92">
        <v>7.4139643370000003</v>
      </c>
      <c r="AD92">
        <v>4.7428993936394335</v>
      </c>
      <c r="AE92">
        <v>0.17910250061733465</v>
      </c>
      <c r="AF92">
        <v>2.6523709664837609</v>
      </c>
      <c r="AG92">
        <v>0.55922986054496104</v>
      </c>
      <c r="AI92" t="s">
        <v>121</v>
      </c>
      <c r="AJ92" t="s">
        <v>122</v>
      </c>
      <c r="AK92">
        <f>SUMIFS(DataLandRemPot[CO2 removal potential],DataLandRemPot[ISO3],DataShLandRemPot[[#This Row],[ISO3]])</f>
        <v>4.7428993936394335</v>
      </c>
      <c r="AL92">
        <f>SUMIFS(DataLandRemPot[CO2 removal potential],DataLandRemPot[ISO3],DataShLandRemPot[[#This Row],[ISO3]])+SUMIFS(DataLandRemPot[SCS cropland],DataLandRemPot[ISO3],DataShLandRemPot[[#This Row],[ISO3]])+SUMIFS(DataLandRemPot[SCS grassland],DataLandRemPot[ISO3],DataShLandRemPot[[#This Row],[ISO3]])+SUMIFS(DataLandRemPot[Agroforestry],DataLandRemPot[ISO3],DataShLandRemPot[[#This Row],[ISO3]])</f>
        <v>14.809234697123195</v>
      </c>
      <c r="AM92">
        <f>SUMIFS(DataGHGFAO[TotalGHG_MtCO2e_2019],DataGHGFAO[ISO3],DataShLandRemPot[[#This Row],[ISO3]])-SUMIFS(DataGHGFAO[LULUCF_MtCO2e],DataGHGFAO[ISO3],DataShLandRemPot[[#This Row],[ISO3]])</f>
        <v>78.507198399999993</v>
      </c>
      <c r="AN92">
        <f>SUMIFS(DataGHGI[MtCO2e],DataGHGI[ISO3],DataShLandRemPot[[#This Row],[ISO3]])-SUMIFS(DataGHGI[MtCO2e],DataGHGI[Sector],"Land-Use Change and Forestry",DataGHGI[ISO3],DataShLandRemPot[[#This Row],[ISO3]])</f>
        <v>89.243765365951546</v>
      </c>
      <c r="AO92" s="3">
        <f>IFERROR(DataShLandRemPot[[#This Row],[CO2Removal_noagri]]/DataShLandRemPot[[#This Row],[FAOGHG_noLULUCF]],"")</f>
        <v>6.0413560670882813E-2</v>
      </c>
      <c r="AP92" s="3">
        <f>IFERROR(DataShLandRemPot[[#This Row],[CO2Removal_withagri]]/DataShLandRemPot[[#This Row],[FAOGHG_noLULUCF]],"")</f>
        <v>0.18863537355732715</v>
      </c>
      <c r="AQ92" s="3">
        <f>IFERROR(DataShLandRemPot[[#This Row],[CO2Removal_noagri]]/DataShLandRemPot[[#This Row],[GHGI_noLULUCF]],"")</f>
        <v>5.3145442420439976E-2</v>
      </c>
      <c r="AR92" s="3">
        <f>IFERROR(DataShLandRemPot[[#This Row],[CO2Removal_withagri]]/DataShLandRemPot[[#This Row],[GHGI_noLULUCF]],"")</f>
        <v>0.16594139250396581</v>
      </c>
      <c r="AS92" s="3"/>
      <c r="AU92" t="s">
        <v>143</v>
      </c>
      <c r="AV92" t="s">
        <v>144</v>
      </c>
      <c r="AW92">
        <v>157</v>
      </c>
      <c r="AX92">
        <v>63</v>
      </c>
      <c r="AY92">
        <v>43</v>
      </c>
      <c r="AZ92">
        <v>263</v>
      </c>
      <c r="BA92">
        <v>465</v>
      </c>
      <c r="BB92">
        <v>3331</v>
      </c>
    </row>
    <row r="93" spans="1:54">
      <c r="A93" s="2" t="s">
        <v>143</v>
      </c>
      <c r="B93" s="2" t="s">
        <v>144</v>
      </c>
      <c r="C93" s="2">
        <v>271.68</v>
      </c>
      <c r="D93" s="2">
        <v>26.2239264</v>
      </c>
      <c r="E93" s="4">
        <v>9.6525053003533562E-2</v>
      </c>
      <c r="F93" s="2">
        <v>29.2076587</v>
      </c>
      <c r="G93" s="2">
        <v>-2.9837323000000002</v>
      </c>
      <c r="H93" s="4">
        <f>IFERROR(DataGHGFAO[[#This Row],[LULUCF_MtCO2e]]/DataGHGFAO[[#This Row],[AFOLU_MtCO2e]],"")</f>
        <v>-0.11377900679281956</v>
      </c>
      <c r="I93" s="2">
        <v>6.857835399999999</v>
      </c>
      <c r="J93" s="4">
        <f>IFERROR(DataGHGFAO[[#This Row],[Crop_MtCO2e]]/DataGHGFAO[[#This Row],[AFOLU_MtCO2e]],"")</f>
        <v>0.26151062565520317</v>
      </c>
      <c r="K93" s="2">
        <v>22.349823300000001</v>
      </c>
      <c r="L93" s="4">
        <f>IFERROR(DataGHGFAO[[#This Row],[Livestock_MtCO2e]]/DataGHGFAO[[#This Row],[AFOLU_MtCO2e]],"")</f>
        <v>0.85226838113761638</v>
      </c>
      <c r="N93" t="s">
        <v>413</v>
      </c>
      <c r="O93">
        <v>2000</v>
      </c>
      <c r="P93" t="s">
        <v>638</v>
      </c>
      <c r="Q93">
        <v>17.253</v>
      </c>
      <c r="S93" t="s">
        <v>436</v>
      </c>
      <c r="T93" t="s">
        <v>437</v>
      </c>
      <c r="U93">
        <v>0</v>
      </c>
      <c r="V93">
        <v>0</v>
      </c>
      <c r="W93">
        <v>0</v>
      </c>
      <c r="X93">
        <v>0</v>
      </c>
      <c r="Y93">
        <v>0</v>
      </c>
      <c r="Z93">
        <v>0</v>
      </c>
      <c r="AA93">
        <v>0</v>
      </c>
      <c r="AB93">
        <v>0</v>
      </c>
      <c r="AC93">
        <v>0</v>
      </c>
      <c r="AD93">
        <v>0</v>
      </c>
      <c r="AE93">
        <v>0</v>
      </c>
      <c r="AF93">
        <v>0</v>
      </c>
      <c r="AG93">
        <v>0</v>
      </c>
      <c r="AI93" t="s">
        <v>436</v>
      </c>
      <c r="AJ93" t="s">
        <v>437</v>
      </c>
      <c r="AK93">
        <f>SUMIFS(DataLandRemPot[CO2 removal potential],DataLandRemPot[ISO3],DataShLandRemPot[[#This Row],[ISO3]])</f>
        <v>0</v>
      </c>
      <c r="AL93">
        <f>SUMIFS(DataLandRemPot[CO2 removal potential],DataLandRemPot[ISO3],DataShLandRemPot[[#This Row],[ISO3]])+SUMIFS(DataLandRemPot[SCS cropland],DataLandRemPot[ISO3],DataShLandRemPot[[#This Row],[ISO3]])+SUMIFS(DataLandRemPot[SCS grassland],DataLandRemPot[ISO3],DataShLandRemPot[[#This Row],[ISO3]])+SUMIFS(DataLandRemPot[Agroforestry],DataLandRemPot[ISO3],DataShLandRemPot[[#This Row],[ISO3]])</f>
        <v>0</v>
      </c>
      <c r="AM93">
        <f>SUMIFS(DataGHGFAO[TotalGHG_MtCO2e_2019],DataGHGFAO[ISO3],DataShLandRemPot[[#This Row],[ISO3]])-SUMIFS(DataGHGFAO[LULUCF_MtCO2e],DataGHGFAO[ISO3],DataShLandRemPot[[#This Row],[ISO3]])</f>
        <v>0</v>
      </c>
      <c r="AN93">
        <f>SUMIFS(DataGHGI[MtCO2e],DataGHGI[ISO3],DataShLandRemPot[[#This Row],[ISO3]])-SUMIFS(DataGHGI[MtCO2e],DataGHGI[Sector],"Land-Use Change and Forestry",DataGHGI[ISO3],DataShLandRemPot[[#This Row],[ISO3]])</f>
        <v>0</v>
      </c>
      <c r="AO93" s="3" t="str">
        <f>IFERROR(DataShLandRemPot[[#This Row],[CO2Removal_noagri]]/DataShLandRemPot[[#This Row],[FAOGHG_noLULUCF]],"")</f>
        <v/>
      </c>
      <c r="AP93" s="3" t="str">
        <f>IFERROR(DataShLandRemPot[[#This Row],[CO2Removal_withagri]]/DataShLandRemPot[[#This Row],[FAOGHG_noLULUCF]],"")</f>
        <v/>
      </c>
      <c r="AQ93" s="3" t="str">
        <f>IFERROR(DataShLandRemPot[[#This Row],[CO2Removal_noagri]]/DataShLandRemPot[[#This Row],[GHGI_noLULUCF]],"")</f>
        <v/>
      </c>
      <c r="AR93" s="3" t="str">
        <f>IFERROR(DataShLandRemPot[[#This Row],[CO2Removal_withagri]]/DataShLandRemPot[[#This Row],[GHGI_noLULUCF]],"")</f>
        <v/>
      </c>
      <c r="AS93" s="3"/>
      <c r="AU93" t="s">
        <v>351</v>
      </c>
      <c r="AV93" t="s">
        <v>352</v>
      </c>
      <c r="AW93">
        <v>46</v>
      </c>
      <c r="AX93">
        <v>9</v>
      </c>
      <c r="AY93">
        <v>5</v>
      </c>
      <c r="AZ93">
        <v>60</v>
      </c>
      <c r="BA93">
        <v>152</v>
      </c>
      <c r="BB93">
        <v>2205</v>
      </c>
    </row>
    <row r="94" spans="1:54">
      <c r="A94" s="2" t="s">
        <v>351</v>
      </c>
      <c r="B94" s="2" t="s">
        <v>352</v>
      </c>
      <c r="C94" s="2">
        <v>73.400000000000006</v>
      </c>
      <c r="D94" s="2">
        <v>45.297425199999999</v>
      </c>
      <c r="E94" s="4">
        <v>0.61713113351498627</v>
      </c>
      <c r="F94" s="2">
        <v>52.912620499999996</v>
      </c>
      <c r="G94" s="2">
        <v>-7.6151952999999999</v>
      </c>
      <c r="H94" s="4">
        <f>IFERROR(DataGHGFAO[[#This Row],[LULUCF_MtCO2e]]/DataGHGFAO[[#This Row],[AFOLU_MtCO2e]],"")</f>
        <v>-0.16811541199917915</v>
      </c>
      <c r="I94" s="2">
        <v>1.2163922000000014</v>
      </c>
      <c r="J94" s="4">
        <f>IFERROR(DataGHGFAO[[#This Row],[Crop_MtCO2e]]/DataGHGFAO[[#This Row],[AFOLU_MtCO2e]],"")</f>
        <v>2.6853451264157092E-2</v>
      </c>
      <c r="K94" s="2">
        <v>51.696228299999994</v>
      </c>
      <c r="L94" s="4">
        <f>IFERROR(DataGHGFAO[[#This Row],[Livestock_MtCO2e]]/DataGHGFAO[[#This Row],[AFOLU_MtCO2e]],"")</f>
        <v>1.1412619607350221</v>
      </c>
      <c r="N94" t="s">
        <v>413</v>
      </c>
      <c r="O94">
        <v>2000</v>
      </c>
      <c r="P94" t="s">
        <v>639</v>
      </c>
      <c r="Q94">
        <v>2.5158</v>
      </c>
      <c r="S94" t="s">
        <v>27</v>
      </c>
      <c r="T94" t="s">
        <v>28</v>
      </c>
      <c r="U94">
        <v>3.6505133442904604E-2</v>
      </c>
      <c r="V94">
        <v>1.1315075368656656E-3</v>
      </c>
      <c r="W94">
        <v>0</v>
      </c>
      <c r="X94">
        <v>5.6229888000000002E-5</v>
      </c>
      <c r="Y94">
        <v>3.7692870867770269E-2</v>
      </c>
      <c r="Z94">
        <v>8.1145156817825831E-2</v>
      </c>
      <c r="AA94">
        <v>2.2087848363366177E-4</v>
      </c>
      <c r="AB94">
        <v>0</v>
      </c>
      <c r="AC94">
        <v>1.074664245E-3</v>
      </c>
      <c r="AD94">
        <v>8.1145156817825831E-2</v>
      </c>
      <c r="AE94">
        <v>5.6652339312937405E-3</v>
      </c>
      <c r="AF94">
        <v>2.2087848363366177E-4</v>
      </c>
      <c r="AG94">
        <v>5.8599538466709497E-3</v>
      </c>
      <c r="AI94" t="s">
        <v>27</v>
      </c>
      <c r="AJ94" t="s">
        <v>28</v>
      </c>
      <c r="AK94">
        <f>SUMIFS(DataLandRemPot[CO2 removal potential],DataLandRemPot[ISO3],DataShLandRemPot[[#This Row],[ISO3]])</f>
        <v>3.7692870867770269E-2</v>
      </c>
      <c r="AL94">
        <f>SUMIFS(DataLandRemPot[CO2 removal potential],DataLandRemPot[ISO3],DataShLandRemPot[[#This Row],[ISO3]])+SUMIFS(DataLandRemPot[SCS cropland],DataLandRemPot[ISO3],DataShLandRemPot[[#This Row],[ISO3]])+SUMIFS(DataLandRemPot[SCS grassland],DataLandRemPot[ISO3],DataShLandRemPot[[#This Row],[ISO3]])+SUMIFS(DataLandRemPot[Agroforestry],DataLandRemPot[ISO3],DataShLandRemPot[[#This Row],[ISO3]])</f>
        <v>3.8988413596403933E-2</v>
      </c>
      <c r="AM94">
        <f>SUMIFS(DataGHGFAO[TotalGHG_MtCO2e_2019],DataGHGFAO[ISO3],DataShLandRemPot[[#This Row],[ISO3]])-SUMIFS(DataGHGFAO[LULUCF_MtCO2e],DataGHGFAO[ISO3],DataShLandRemPot[[#This Row],[ISO3]])</f>
        <v>2.39</v>
      </c>
      <c r="AN94">
        <f>SUMIFS(DataGHGI[MtCO2e],DataGHGI[ISO3],DataShLandRemPot[[#This Row],[ISO3]])-SUMIFS(DataGHGI[MtCO2e],DataGHGI[Sector],"Land-Use Change and Forestry",DataGHGI[ISO3],DataShLandRemPot[[#This Row],[ISO3]])</f>
        <v>1.6064651000000001</v>
      </c>
      <c r="AO94" s="3">
        <f>IFERROR(DataShLandRemPot[[#This Row],[CO2Removal_noagri]]/DataShLandRemPot[[#This Row],[FAOGHG_noLULUCF]],"")</f>
        <v>1.5771075676891327E-2</v>
      </c>
      <c r="AP94" s="3">
        <f>IFERROR(DataShLandRemPot[[#This Row],[CO2Removal_withagri]]/DataShLandRemPot[[#This Row],[FAOGHG_noLULUCF]],"")</f>
        <v>1.6313143764185745E-2</v>
      </c>
      <c r="AQ94" s="3">
        <f>IFERROR(DataShLandRemPot[[#This Row],[CO2Removal_noagri]]/DataShLandRemPot[[#This Row],[GHGI_noLULUCF]],"")</f>
        <v>2.3463236685173097E-2</v>
      </c>
      <c r="AR94" s="3">
        <f>IFERROR(DataShLandRemPot[[#This Row],[CO2Removal_withagri]]/DataShLandRemPot[[#This Row],[GHGI_noLULUCF]],"")</f>
        <v>2.42696922556263E-2</v>
      </c>
      <c r="AS94" s="3"/>
      <c r="AU94" t="s">
        <v>447</v>
      </c>
      <c r="AV94" t="s">
        <v>448</v>
      </c>
      <c r="AW94">
        <v>9</v>
      </c>
      <c r="AX94">
        <v>1</v>
      </c>
      <c r="AY94">
        <v>96</v>
      </c>
      <c r="AZ94">
        <v>106</v>
      </c>
      <c r="BA94">
        <v>14</v>
      </c>
      <c r="BB94">
        <v>3071</v>
      </c>
    </row>
    <row r="95" spans="1:54">
      <c r="A95" s="2" t="s">
        <v>447</v>
      </c>
      <c r="B95" s="2" t="s">
        <v>448</v>
      </c>
      <c r="C95" s="2">
        <v>0.17</v>
      </c>
      <c r="D95" s="2">
        <v>9.6340999999999996E-3</v>
      </c>
      <c r="E95" s="4">
        <v>5.6671176470588232E-2</v>
      </c>
      <c r="F95" s="2">
        <v>9.6340999999999996E-3</v>
      </c>
      <c r="G95" s="2">
        <v>0</v>
      </c>
      <c r="H95" s="4">
        <f>IFERROR(DataGHGFAO[[#This Row],[LULUCF_MtCO2e]]/DataGHGFAO[[#This Row],[AFOLU_MtCO2e]],"")</f>
        <v>0</v>
      </c>
      <c r="I95" s="2">
        <v>0</v>
      </c>
      <c r="J95" s="4">
        <f>IFERROR(DataGHGFAO[[#This Row],[Crop_MtCO2e]]/DataGHGFAO[[#This Row],[AFOLU_MtCO2e]],"")</f>
        <v>0</v>
      </c>
      <c r="K95" s="2">
        <v>9.6340999999999996E-3</v>
      </c>
      <c r="L95" s="4">
        <f>IFERROR(DataGHGFAO[[#This Row],[Livestock_MtCO2e]]/DataGHGFAO[[#This Row],[AFOLU_MtCO2e]],"")</f>
        <v>1</v>
      </c>
      <c r="N95" t="s">
        <v>413</v>
      </c>
      <c r="O95">
        <v>2000</v>
      </c>
      <c r="P95" t="s">
        <v>642</v>
      </c>
      <c r="Q95">
        <v>2.6040000000000001</v>
      </c>
      <c r="S95" t="s">
        <v>438</v>
      </c>
      <c r="T95" t="s">
        <v>439</v>
      </c>
      <c r="U95">
        <v>16.365146895612344</v>
      </c>
      <c r="V95">
        <v>2.2526324260593363E-2</v>
      </c>
      <c r="W95">
        <v>0</v>
      </c>
      <c r="X95">
        <v>3.9830161066666664E-4</v>
      </c>
      <c r="Y95">
        <v>16.388071521483603</v>
      </c>
      <c r="Z95">
        <v>30.92972015581239</v>
      </c>
      <c r="AA95">
        <v>1.2294586770487006E-2</v>
      </c>
      <c r="AB95">
        <v>0</v>
      </c>
      <c r="AC95">
        <v>0</v>
      </c>
      <c r="AD95">
        <v>30.92972015581239</v>
      </c>
      <c r="AE95">
        <v>7.4965319001624609E-4</v>
      </c>
      <c r="AF95">
        <v>1.2294586770487006E-2</v>
      </c>
      <c r="AG95">
        <v>7.5021559152763464E-4</v>
      </c>
      <c r="AI95" t="s">
        <v>438</v>
      </c>
      <c r="AJ95" t="s">
        <v>439</v>
      </c>
      <c r="AK95">
        <f>SUMIFS(DataLandRemPot[CO2 removal potential],DataLandRemPot[ISO3],DataShLandRemPot[[#This Row],[ISO3]])</f>
        <v>16.388071521483603</v>
      </c>
      <c r="AL95">
        <f>SUMIFS(DataLandRemPot[CO2 removal potential],DataLandRemPot[ISO3],DataShLandRemPot[[#This Row],[ISO3]])+SUMIFS(DataLandRemPot[SCS cropland],DataLandRemPot[ISO3],DataShLandRemPot[[#This Row],[ISO3]])+SUMIFS(DataLandRemPot[SCS grassland],DataLandRemPot[ISO3],DataShLandRemPot[[#This Row],[ISO3]])+SUMIFS(DataLandRemPot[Agroforestry],DataLandRemPot[ISO3],DataShLandRemPot[[#This Row],[ISO3]])</f>
        <v>16.40036610825409</v>
      </c>
      <c r="AM95">
        <f>SUMIFS(DataGHGFAO[TotalGHG_MtCO2e_2019],DataGHGFAO[ISO3],DataShLandRemPot[[#This Row],[ISO3]])-SUMIFS(DataGHGFAO[LULUCF_MtCO2e],DataGHGFAO[ISO3],DataShLandRemPot[[#This Row],[ISO3]])</f>
        <v>0</v>
      </c>
      <c r="AN95">
        <f>SUMIFS(DataGHGI[MtCO2e],DataGHGI[ISO3],DataShLandRemPot[[#This Row],[ISO3]])-SUMIFS(DataGHGI[MtCO2e],DataGHGI[Sector],"Land-Use Change and Forestry",DataGHGI[ISO3],DataShLandRemPot[[#This Row],[ISO3]])</f>
        <v>0</v>
      </c>
      <c r="AO95" s="3" t="str">
        <f>IFERROR(DataShLandRemPot[[#This Row],[CO2Removal_noagri]]/DataShLandRemPot[[#This Row],[FAOGHG_noLULUCF]],"")</f>
        <v/>
      </c>
      <c r="AP95" s="3" t="str">
        <f>IFERROR(DataShLandRemPot[[#This Row],[CO2Removal_withagri]]/DataShLandRemPot[[#This Row],[FAOGHG_noLULUCF]],"")</f>
        <v/>
      </c>
      <c r="AQ95" s="3" t="str">
        <f>IFERROR(DataShLandRemPot[[#This Row],[CO2Removal_noagri]]/DataShLandRemPot[[#This Row],[GHGI_noLULUCF]],"")</f>
        <v/>
      </c>
      <c r="AR95" s="3" t="str">
        <f>IFERROR(DataShLandRemPot[[#This Row],[CO2Removal_withagri]]/DataShLandRemPot[[#This Row],[GHGI_noLULUCF]],"")</f>
        <v/>
      </c>
      <c r="AS95" s="3"/>
      <c r="AU95" t="s">
        <v>449</v>
      </c>
      <c r="AV95" t="s">
        <v>450</v>
      </c>
      <c r="AW95">
        <v>36</v>
      </c>
      <c r="AX95">
        <v>90</v>
      </c>
      <c r="AY95">
        <v>4</v>
      </c>
      <c r="AZ95">
        <v>130</v>
      </c>
      <c r="BA95">
        <v>209</v>
      </c>
      <c r="BB95">
        <v>3449</v>
      </c>
    </row>
    <row r="96" spans="1:54">
      <c r="A96" s="2" t="s">
        <v>449</v>
      </c>
      <c r="B96" s="2" t="s">
        <v>450</v>
      </c>
      <c r="C96" s="2">
        <v>136.69</v>
      </c>
      <c r="D96" s="2">
        <v>0.50530269999999999</v>
      </c>
      <c r="E96" s="4">
        <v>3.696705684395347E-3</v>
      </c>
      <c r="F96" s="2">
        <v>0.50827960000000005</v>
      </c>
      <c r="G96" s="2">
        <v>-2.9767999999999999E-3</v>
      </c>
      <c r="H96" s="4">
        <f>IFERROR(DataGHGFAO[[#This Row],[LULUCF_MtCO2e]]/DataGHGFAO[[#This Row],[AFOLU_MtCO2e]],"")</f>
        <v>-5.8911222916481548E-3</v>
      </c>
      <c r="I96" s="2">
        <v>1.2187000000000114E-2</v>
      </c>
      <c r="J96" s="4">
        <f>IFERROR(DataGHGFAO[[#This Row],[Crop_MtCO2e]]/DataGHGFAO[[#This Row],[AFOLU_MtCO2e]],"")</f>
        <v>2.4118216664981436E-2</v>
      </c>
      <c r="K96" s="2">
        <v>0.49609259999999994</v>
      </c>
      <c r="L96" s="4">
        <f>IFERROR(DataGHGFAO[[#This Row],[Livestock_MtCO2e]]/DataGHGFAO[[#This Row],[AFOLU_MtCO2e]],"")</f>
        <v>0.98177310352784564</v>
      </c>
      <c r="N96" t="s">
        <v>29</v>
      </c>
      <c r="O96">
        <v>2000</v>
      </c>
      <c r="P96" t="s">
        <v>638</v>
      </c>
      <c r="Q96">
        <v>0.69710479999999997</v>
      </c>
      <c r="S96" t="s">
        <v>534</v>
      </c>
      <c r="T96" t="s">
        <v>535</v>
      </c>
      <c r="U96">
        <v>6.595802362448876E-3</v>
      </c>
      <c r="V96">
        <v>0</v>
      </c>
      <c r="W96">
        <v>0</v>
      </c>
      <c r="X96">
        <v>0</v>
      </c>
      <c r="Y96">
        <v>6.595802362448876E-3</v>
      </c>
      <c r="Z96">
        <v>6.595802362448876E-3</v>
      </c>
      <c r="AA96">
        <v>6.5197497302778437E-4</v>
      </c>
      <c r="AB96">
        <v>0</v>
      </c>
      <c r="AC96">
        <v>0</v>
      </c>
      <c r="AD96">
        <v>6.595802362448876E-3</v>
      </c>
      <c r="AE96">
        <v>8.9955160437459311E-2</v>
      </c>
      <c r="AF96">
        <v>6.5197497302778437E-4</v>
      </c>
      <c r="AG96">
        <v>9.8846954047561914E-2</v>
      </c>
      <c r="AI96" t="s">
        <v>534</v>
      </c>
      <c r="AJ96" t="s">
        <v>535</v>
      </c>
      <c r="AK96">
        <f>SUMIFS(DataLandRemPot[CO2 removal potential],DataLandRemPot[ISO3],DataShLandRemPot[[#This Row],[ISO3]])</f>
        <v>6.595802362448876E-3</v>
      </c>
      <c r="AL96">
        <f>SUMIFS(DataLandRemPot[CO2 removal potential],DataLandRemPot[ISO3],DataShLandRemPot[[#This Row],[ISO3]])+SUMIFS(DataLandRemPot[SCS cropland],DataLandRemPot[ISO3],DataShLandRemPot[[#This Row],[ISO3]])+SUMIFS(DataLandRemPot[SCS grassland],DataLandRemPot[ISO3],DataShLandRemPot[[#This Row],[ISO3]])+SUMIFS(DataLandRemPot[Agroforestry],DataLandRemPot[ISO3],DataShLandRemPot[[#This Row],[ISO3]])</f>
        <v>7.2477773354766607E-3</v>
      </c>
      <c r="AM96">
        <f>SUMIFS(DataGHGFAO[TotalGHG_MtCO2e_2019],DataGHGFAO[ISO3],DataShLandRemPot[[#This Row],[ISO3]])-SUMIFS(DataGHGFAO[LULUCF_MtCO2e],DataGHGFAO[ISO3],DataShLandRemPot[[#This Row],[ISO3]])</f>
        <v>0</v>
      </c>
      <c r="AN96">
        <f>SUMIFS(DataGHGI[MtCO2e],DataGHGI[ISO3],DataShLandRemPot[[#This Row],[ISO3]])-SUMIFS(DataGHGI[MtCO2e],DataGHGI[Sector],"Land-Use Change and Forestry",DataGHGI[ISO3],DataShLandRemPot[[#This Row],[ISO3]])</f>
        <v>0</v>
      </c>
      <c r="AO96" s="3" t="str">
        <f>IFERROR(DataShLandRemPot[[#This Row],[CO2Removal_noagri]]/DataShLandRemPot[[#This Row],[FAOGHG_noLULUCF]],"")</f>
        <v/>
      </c>
      <c r="AP96" s="3" t="str">
        <f>IFERROR(DataShLandRemPot[[#This Row],[CO2Removal_withagri]]/DataShLandRemPot[[#This Row],[FAOGHG_noLULUCF]],"")</f>
        <v/>
      </c>
      <c r="AQ96" s="3" t="str">
        <f>IFERROR(DataShLandRemPot[[#This Row],[CO2Removal_noagri]]/DataShLandRemPot[[#This Row],[GHGI_noLULUCF]],"")</f>
        <v/>
      </c>
      <c r="AR96" s="3" t="str">
        <f>IFERROR(DataShLandRemPot[[#This Row],[CO2Removal_withagri]]/DataShLandRemPot[[#This Row],[GHGI_noLULUCF]],"")</f>
        <v/>
      </c>
      <c r="AS96" s="3"/>
      <c r="AU96" t="s">
        <v>307</v>
      </c>
      <c r="AV96" t="s">
        <v>308</v>
      </c>
      <c r="AW96">
        <v>92</v>
      </c>
      <c r="AX96">
        <v>58</v>
      </c>
      <c r="AY96">
        <v>15</v>
      </c>
      <c r="AZ96">
        <v>165</v>
      </c>
      <c r="BA96">
        <v>333</v>
      </c>
      <c r="BB96">
        <v>2728</v>
      </c>
    </row>
    <row r="97" spans="1:54">
      <c r="A97" s="2" t="s">
        <v>307</v>
      </c>
      <c r="B97" s="2" t="s">
        <v>308</v>
      </c>
      <c r="C97" s="2">
        <v>13.6</v>
      </c>
      <c r="D97" s="2">
        <v>2.5035524999999996</v>
      </c>
      <c r="E97" s="4">
        <v>0.18354490469208207</v>
      </c>
      <c r="F97" s="2">
        <v>5.7703905999999998</v>
      </c>
      <c r="G97" s="2">
        <v>-3.2668380999999997</v>
      </c>
      <c r="H97" s="4">
        <f>IFERROR(DataGHGFAO[[#This Row],[LULUCF_MtCO2e]]/DataGHGFAO[[#This Row],[AFOLU_MtCO2e]],"")</f>
        <v>-1.3048810040931837</v>
      </c>
      <c r="I97" s="2">
        <v>0.30415110000000034</v>
      </c>
      <c r="J97" s="4">
        <f>IFERROR(DataGHGFAO[[#This Row],[Crop_MtCO2e]]/DataGHGFAO[[#This Row],[AFOLU_MtCO2e]],"")</f>
        <v>0.12148780582791868</v>
      </c>
      <c r="K97" s="2">
        <v>5.4662394999999995</v>
      </c>
      <c r="L97" s="4">
        <f>IFERROR(DataGHGFAO[[#This Row],[Livestock_MtCO2e]]/DataGHGFAO[[#This Row],[AFOLU_MtCO2e]],"")</f>
        <v>2.1833931982652652</v>
      </c>
      <c r="N97" t="s">
        <v>29</v>
      </c>
      <c r="O97">
        <v>2000</v>
      </c>
      <c r="P97" t="s">
        <v>640</v>
      </c>
      <c r="Q97">
        <v>1.8718976999999998E-2</v>
      </c>
      <c r="S97" t="s">
        <v>257</v>
      </c>
      <c r="T97" t="s">
        <v>258</v>
      </c>
      <c r="U97">
        <v>9.0933134639341322</v>
      </c>
      <c r="V97">
        <v>3.5114594013287705</v>
      </c>
      <c r="W97">
        <v>5.8999999999999997E-2</v>
      </c>
      <c r="X97">
        <v>4.7842805589333341E-2</v>
      </c>
      <c r="Y97">
        <v>12.711615670852234</v>
      </c>
      <c r="Z97">
        <v>19.521148742782696</v>
      </c>
      <c r="AA97">
        <v>0.6888211008484838</v>
      </c>
      <c r="AB97">
        <v>1.4240471394426324</v>
      </c>
      <c r="AC97">
        <v>3.5539144619999998</v>
      </c>
      <c r="AD97">
        <v>19.521148742782696</v>
      </c>
      <c r="AE97">
        <v>0.11496476446928502</v>
      </c>
      <c r="AF97">
        <v>2.1128682402911161</v>
      </c>
      <c r="AG97">
        <v>0.16621555394692494</v>
      </c>
      <c r="AI97" t="s">
        <v>257</v>
      </c>
      <c r="AJ97" t="s">
        <v>258</v>
      </c>
      <c r="AK97">
        <f>SUMIFS(DataLandRemPot[CO2 removal potential],DataLandRemPot[ISO3],DataShLandRemPot[[#This Row],[ISO3]])</f>
        <v>12.711615670852234</v>
      </c>
      <c r="AL97">
        <f>SUMIFS(DataLandRemPot[CO2 removal potential],DataLandRemPot[ISO3],DataShLandRemPot[[#This Row],[ISO3]])+SUMIFS(DataLandRemPot[SCS cropland],DataLandRemPot[ISO3],DataShLandRemPot[[#This Row],[ISO3]])+SUMIFS(DataLandRemPot[SCS grassland],DataLandRemPot[ISO3],DataShLandRemPot[[#This Row],[ISO3]])+SUMIFS(DataLandRemPot[Agroforestry],DataLandRemPot[ISO3],DataShLandRemPot[[#This Row],[ISO3]])</f>
        <v>18.378398373143348</v>
      </c>
      <c r="AM97">
        <f>SUMIFS(DataGHGFAO[TotalGHG_MtCO2e_2019],DataGHGFAO[ISO3],DataShLandRemPot[[#This Row],[ISO3]])-SUMIFS(DataGHGFAO[LULUCF_MtCO2e],DataGHGFAO[ISO3],DataShLandRemPot[[#This Row],[ISO3]])</f>
        <v>35.093444500000004</v>
      </c>
      <c r="AN97">
        <f>SUMIFS(DataGHGI[MtCO2e],DataGHGI[ISO3],DataShLandRemPot[[#This Row],[ISO3]])-SUMIFS(DataGHGI[MtCO2e],DataGHGI[Sector],"Land-Use Change and Forestry",DataGHGI[ISO3],DataShLandRemPot[[#This Row],[ISO3]])</f>
        <v>22.948271999999996</v>
      </c>
      <c r="AO97" s="3">
        <f>IFERROR(DataShLandRemPot[[#This Row],[CO2Removal_noagri]]/DataShLandRemPot[[#This Row],[FAOGHG_noLULUCF]],"")</f>
        <v>0.36222194349865638</v>
      </c>
      <c r="AP97" s="3">
        <f>IFERROR(DataShLandRemPot[[#This Row],[CO2Removal_withagri]]/DataShLandRemPot[[#This Row],[FAOGHG_noLULUCF]],"")</f>
        <v>0.52369890260112106</v>
      </c>
      <c r="AQ97" s="3">
        <f>IFERROR(DataShLandRemPot[[#This Row],[CO2Removal_noagri]]/DataShLandRemPot[[#This Row],[GHGI_noLULUCF]],"")</f>
        <v>0.55392474304175221</v>
      </c>
      <c r="AR97" s="3">
        <f>IFERROR(DataShLandRemPot[[#This Row],[CO2Removal_withagri]]/DataShLandRemPot[[#This Row],[GHGI_noLULUCF]],"")</f>
        <v>0.80086197222794597</v>
      </c>
      <c r="AS97" s="3"/>
      <c r="AU97" t="s">
        <v>245</v>
      </c>
      <c r="AV97" t="s">
        <v>246</v>
      </c>
      <c r="AW97">
        <v>36</v>
      </c>
      <c r="AX97">
        <v>1</v>
      </c>
      <c r="AY97">
        <v>120</v>
      </c>
      <c r="AZ97">
        <v>157</v>
      </c>
      <c r="BA97">
        <v>10</v>
      </c>
      <c r="BB97">
        <v>2762</v>
      </c>
    </row>
    <row r="98" spans="1:54">
      <c r="A98" s="2" t="s">
        <v>245</v>
      </c>
      <c r="B98" s="2" t="s">
        <v>246</v>
      </c>
      <c r="C98" s="2">
        <v>39.42</v>
      </c>
      <c r="D98" s="2">
        <v>20.306913300000001</v>
      </c>
      <c r="E98" s="4">
        <v>0.515142397260274</v>
      </c>
      <c r="F98" s="2">
        <v>10.158859</v>
      </c>
      <c r="G98" s="2">
        <v>10.1480543</v>
      </c>
      <c r="H98" s="4">
        <f>IFERROR(DataGHGFAO[[#This Row],[LULUCF_MtCO2e]]/DataGHGFAO[[#This Row],[AFOLU_MtCO2e]],"")</f>
        <v>0.49973396498423023</v>
      </c>
      <c r="I98" s="2">
        <v>2.6744529999999989</v>
      </c>
      <c r="J98" s="4">
        <f>IFERROR(DataGHGFAO[[#This Row],[Crop_MtCO2e]]/DataGHGFAO[[#This Row],[AFOLU_MtCO2e]],"")</f>
        <v>0.13170160134578399</v>
      </c>
      <c r="K98" s="2">
        <v>7.4844060000000008</v>
      </c>
      <c r="L98" s="4">
        <f>IFERROR(DataGHGFAO[[#This Row],[Livestock_MtCO2e]]/DataGHGFAO[[#This Row],[AFOLU_MtCO2e]],"")</f>
        <v>0.3685644336699857</v>
      </c>
      <c r="N98" t="s">
        <v>29</v>
      </c>
      <c r="O98">
        <v>2000</v>
      </c>
      <c r="P98" t="s">
        <v>641</v>
      </c>
      <c r="Q98">
        <v>-2.6310497000000002</v>
      </c>
      <c r="S98" t="s">
        <v>440</v>
      </c>
      <c r="T98" t="s">
        <v>441</v>
      </c>
      <c r="U98">
        <v>4.9325779209656332E-5</v>
      </c>
      <c r="V98">
        <v>0</v>
      </c>
      <c r="W98">
        <v>0</v>
      </c>
      <c r="X98">
        <v>0</v>
      </c>
      <c r="Y98">
        <v>4.9325779209656332E-5</v>
      </c>
      <c r="Z98">
        <v>4.9325779209656332E-5</v>
      </c>
      <c r="AA98">
        <v>1.606531543665232E-3</v>
      </c>
      <c r="AB98">
        <v>0</v>
      </c>
      <c r="AC98">
        <v>3.8777409320000004E-3</v>
      </c>
      <c r="AD98">
        <v>4.9325779209656332E-5</v>
      </c>
      <c r="AE98">
        <v>0.29032312605092703</v>
      </c>
      <c r="AF98">
        <v>1.606531543665232E-3</v>
      </c>
      <c r="AG98">
        <v>32.569815812473308</v>
      </c>
      <c r="AI98" t="s">
        <v>440</v>
      </c>
      <c r="AJ98" t="s">
        <v>441</v>
      </c>
      <c r="AK98">
        <f>SUMIFS(DataLandRemPot[CO2 removal potential],DataLandRemPot[ISO3],DataShLandRemPot[[#This Row],[ISO3]])</f>
        <v>4.9325779209656332E-5</v>
      </c>
      <c r="AL98">
        <f>SUMIFS(DataLandRemPot[CO2 removal potential],DataLandRemPot[ISO3],DataShLandRemPot[[#This Row],[ISO3]])+SUMIFS(DataLandRemPot[SCS cropland],DataLandRemPot[ISO3],DataShLandRemPot[[#This Row],[ISO3]])+SUMIFS(DataLandRemPot[SCS grassland],DataLandRemPot[ISO3],DataShLandRemPot[[#This Row],[ISO3]])+SUMIFS(DataLandRemPot[Agroforestry],DataLandRemPot[ISO3],DataShLandRemPot[[#This Row],[ISO3]])</f>
        <v>5.5335982548748884E-3</v>
      </c>
      <c r="AM98">
        <f>SUMIFS(DataGHGFAO[TotalGHG_MtCO2e_2019],DataGHGFAO[ISO3],DataShLandRemPot[[#This Row],[ISO3]])-SUMIFS(DataGHGFAO[LULUCF_MtCO2e],DataGHGFAO[ISO3],DataShLandRemPot[[#This Row],[ISO3]])</f>
        <v>0</v>
      </c>
      <c r="AN98">
        <f>SUMIFS(DataGHGI[MtCO2e],DataGHGI[ISO3],DataShLandRemPot[[#This Row],[ISO3]])-SUMIFS(DataGHGI[MtCO2e],DataGHGI[Sector],"Land-Use Change and Forestry",DataGHGI[ISO3],DataShLandRemPot[[#This Row],[ISO3]])</f>
        <v>0</v>
      </c>
      <c r="AO98" s="3" t="str">
        <f>IFERROR(DataShLandRemPot[[#This Row],[CO2Removal_noagri]]/DataShLandRemPot[[#This Row],[FAOGHG_noLULUCF]],"")</f>
        <v/>
      </c>
      <c r="AP98" s="3" t="str">
        <f>IFERROR(DataShLandRemPot[[#This Row],[CO2Removal_withagri]]/DataShLandRemPot[[#This Row],[FAOGHG_noLULUCF]],"")</f>
        <v/>
      </c>
      <c r="AQ98" s="3" t="str">
        <f>IFERROR(DataShLandRemPot[[#This Row],[CO2Removal_noagri]]/DataShLandRemPot[[#This Row],[GHGI_noLULUCF]],"")</f>
        <v/>
      </c>
      <c r="AR98" s="3" t="str">
        <f>IFERROR(DataShLandRemPot[[#This Row],[CO2Removal_withagri]]/DataShLandRemPot[[#This Row],[GHGI_noLULUCF]],"")</f>
        <v/>
      </c>
      <c r="AS98" s="3"/>
      <c r="AU98" t="s">
        <v>267</v>
      </c>
      <c r="AV98" t="s">
        <v>268</v>
      </c>
      <c r="AW98">
        <v>29</v>
      </c>
      <c r="AX98">
        <v>3</v>
      </c>
      <c r="AY98">
        <v>204</v>
      </c>
      <c r="AZ98">
        <v>236</v>
      </c>
      <c r="BA98">
        <v>291</v>
      </c>
      <c r="BB98">
        <v>3253</v>
      </c>
    </row>
    <row r="99" spans="1:54">
      <c r="A99" s="2" t="s">
        <v>267</v>
      </c>
      <c r="B99" s="2" t="s">
        <v>268</v>
      </c>
      <c r="C99" s="2">
        <v>8.93</v>
      </c>
      <c r="D99" s="2">
        <v>-0.1148839</v>
      </c>
      <c r="E99" s="4">
        <v>-1.2864938409854424E-2</v>
      </c>
      <c r="F99" s="2">
        <v>2.6626983000000002</v>
      </c>
      <c r="G99" s="2">
        <v>-2.7775821999999999</v>
      </c>
      <c r="H99" s="4">
        <f>IFERROR(DataGHGFAO[[#This Row],[LULUCF_MtCO2e]]/DataGHGFAO[[#This Row],[AFOLU_MtCO2e]],"")</f>
        <v>24.177297254010352</v>
      </c>
      <c r="I99" s="2">
        <v>1.2969836000000001</v>
      </c>
      <c r="J99" s="4">
        <f>IFERROR(DataGHGFAO[[#This Row],[Crop_MtCO2e]]/DataGHGFAO[[#This Row],[AFOLU_MtCO2e]],"")</f>
        <v>-11.28951576330539</v>
      </c>
      <c r="K99" s="2">
        <v>1.3657147000000001</v>
      </c>
      <c r="L99" s="4">
        <f>IFERROR(DataGHGFAO[[#This Row],[Livestock_MtCO2e]]/DataGHGFAO[[#This Row],[AFOLU_MtCO2e]],"")</f>
        <v>-11.887781490704965</v>
      </c>
      <c r="N99" t="s">
        <v>29</v>
      </c>
      <c r="O99">
        <v>2000</v>
      </c>
      <c r="P99" t="s">
        <v>642</v>
      </c>
      <c r="Q99">
        <v>8.7592030000000001E-3</v>
      </c>
      <c r="S99" t="s">
        <v>329</v>
      </c>
      <c r="T99" t="s">
        <v>330</v>
      </c>
      <c r="U99">
        <v>39.346340297086108</v>
      </c>
      <c r="V99">
        <v>2.0300426138488028</v>
      </c>
      <c r="W99">
        <v>0</v>
      </c>
      <c r="X99">
        <v>0.10457903080533336</v>
      </c>
      <c r="Y99">
        <v>41.48096194174024</v>
      </c>
      <c r="Z99">
        <v>62.207487440856944</v>
      </c>
      <c r="AA99">
        <v>2.1042835735747945</v>
      </c>
      <c r="AB99">
        <v>1.709180341878032</v>
      </c>
      <c r="AC99">
        <v>0.675796485</v>
      </c>
      <c r="AD99">
        <v>62.207487440856944</v>
      </c>
      <c r="AE99">
        <v>8.2955089646209887E-2</v>
      </c>
      <c r="AF99">
        <v>3.8134639154528265</v>
      </c>
      <c r="AG99">
        <v>9.1932870814539297E-2</v>
      </c>
      <c r="AI99" t="s">
        <v>329</v>
      </c>
      <c r="AJ99" t="s">
        <v>330</v>
      </c>
      <c r="AK99">
        <f>SUMIFS(DataLandRemPot[CO2 removal potential],DataLandRemPot[ISO3],DataShLandRemPot[[#This Row],[ISO3]])</f>
        <v>41.48096194174024</v>
      </c>
      <c r="AL99">
        <f>SUMIFS(DataLandRemPot[CO2 removal potential],DataLandRemPot[ISO3],DataShLandRemPot[[#This Row],[ISO3]])+SUMIFS(DataLandRemPot[SCS cropland],DataLandRemPot[ISO3],DataShLandRemPot[[#This Row],[ISO3]])+SUMIFS(DataLandRemPot[SCS grassland],DataLandRemPot[ISO3],DataShLandRemPot[[#This Row],[ISO3]])+SUMIFS(DataLandRemPot[Agroforestry],DataLandRemPot[ISO3],DataShLandRemPot[[#This Row],[ISO3]])</f>
        <v>45.970222342193068</v>
      </c>
      <c r="AM99">
        <f>SUMIFS(DataGHGFAO[TotalGHG_MtCO2e_2019],DataGHGFAO[ISO3],DataShLandRemPot[[#This Row],[ISO3]])-SUMIFS(DataGHGFAO[LULUCF_MtCO2e],DataGHGFAO[ISO3],DataShLandRemPot[[#This Row],[ISO3]])</f>
        <v>28.330856400000002</v>
      </c>
      <c r="AN99">
        <f>SUMIFS(DataGHGI[MtCO2e],DataGHGI[ISO3],DataShLandRemPot[[#This Row],[ISO3]])-SUMIFS(DataGHGI[MtCO2e],DataGHGI[Sector],"Land-Use Change and Forestry",DataGHGI[ISO3],DataShLandRemPot[[#This Row],[ISO3]])</f>
        <v>47.712999999999965</v>
      </c>
      <c r="AO99" s="3">
        <f>IFERROR(DataShLandRemPot[[#This Row],[CO2Removal_noagri]]/DataShLandRemPot[[#This Row],[FAOGHG_noLULUCF]],"")</f>
        <v>1.464161949645131</v>
      </c>
      <c r="AP99" s="3">
        <f>IFERROR(DataShLandRemPot[[#This Row],[CO2Removal_withagri]]/DataShLandRemPot[[#This Row],[FAOGHG_noLULUCF]],"")</f>
        <v>1.6226202869812669</v>
      </c>
      <c r="AQ99" s="3">
        <f>IFERROR(DataShLandRemPot[[#This Row],[CO2Removal_noagri]]/DataShLandRemPot[[#This Row],[GHGI_noLULUCF]],"")</f>
        <v>0.86938490436024296</v>
      </c>
      <c r="AR99" s="3">
        <f>IFERROR(DataShLandRemPot[[#This Row],[CO2Removal_withagri]]/DataShLandRemPot[[#This Row],[GHGI_noLULUCF]],"")</f>
        <v>0.96347373550590198</v>
      </c>
      <c r="AS99" s="3"/>
      <c r="AU99" t="s">
        <v>49</v>
      </c>
      <c r="AV99" t="s">
        <v>50</v>
      </c>
      <c r="AW99">
        <v>66</v>
      </c>
      <c r="AX99">
        <v>8</v>
      </c>
      <c r="AY99">
        <v>8</v>
      </c>
      <c r="AZ99">
        <v>82</v>
      </c>
      <c r="BA99">
        <v>148</v>
      </c>
      <c r="BB99">
        <v>2870</v>
      </c>
    </row>
    <row r="100" spans="1:54">
      <c r="A100" s="2" t="s">
        <v>49</v>
      </c>
      <c r="B100" s="2" t="s">
        <v>50</v>
      </c>
      <c r="C100" s="2">
        <v>35.130000000000003</v>
      </c>
      <c r="D100" s="2">
        <v>0.71748310000000004</v>
      </c>
      <c r="E100" s="4">
        <v>2.042365784230003E-2</v>
      </c>
      <c r="F100" s="2">
        <v>0.79599620000000004</v>
      </c>
      <c r="G100" s="2">
        <v>-7.8513099999999988E-2</v>
      </c>
      <c r="H100" s="4">
        <f>IFERROR(DataGHGFAO[[#This Row],[LULUCF_MtCO2e]]/DataGHGFAO[[#This Row],[AFOLU_MtCO2e]],"")</f>
        <v>-0.1094285008246187</v>
      </c>
      <c r="I100" s="2">
        <v>0.13014650000000005</v>
      </c>
      <c r="J100" s="4">
        <f>IFERROR(DataGHGFAO[[#This Row],[Crop_MtCO2e]]/DataGHGFAO[[#This Row],[AFOLU_MtCO2e]],"")</f>
        <v>0.18139312270909244</v>
      </c>
      <c r="K100" s="2">
        <v>0.66584969999999999</v>
      </c>
      <c r="L100" s="4">
        <f>IFERROR(DataGHGFAO[[#This Row],[Livestock_MtCO2e]]/DataGHGFAO[[#This Row],[AFOLU_MtCO2e]],"")</f>
        <v>0.92803537811552628</v>
      </c>
      <c r="N100" t="s">
        <v>145</v>
      </c>
      <c r="O100">
        <v>2014</v>
      </c>
      <c r="P100" t="s">
        <v>638</v>
      </c>
      <c r="Q100">
        <v>20.154</v>
      </c>
      <c r="S100" t="s">
        <v>319</v>
      </c>
      <c r="T100" t="s">
        <v>320</v>
      </c>
      <c r="U100">
        <v>4.6468034912249925</v>
      </c>
      <c r="V100">
        <v>0.33808882211718222</v>
      </c>
      <c r="W100">
        <v>0</v>
      </c>
      <c r="X100">
        <v>0.10046961408000002</v>
      </c>
      <c r="Y100">
        <v>5.0853619274221744</v>
      </c>
      <c r="Z100">
        <v>8.2812657257865538</v>
      </c>
      <c r="AA100">
        <v>0.428930949462486</v>
      </c>
      <c r="AB100">
        <v>5.9324870446635196E-2</v>
      </c>
      <c r="AC100">
        <v>0.126512083</v>
      </c>
      <c r="AD100">
        <v>8.2812657257865538</v>
      </c>
      <c r="AE100">
        <v>8.5656964743335243E-2</v>
      </c>
      <c r="AF100">
        <v>0.4882558199091212</v>
      </c>
      <c r="AG100">
        <v>9.6012009937043633E-2</v>
      </c>
      <c r="AI100" t="s">
        <v>319</v>
      </c>
      <c r="AJ100" t="s">
        <v>320</v>
      </c>
      <c r="AK100">
        <f>SUMIFS(DataLandRemPot[CO2 removal potential],DataLandRemPot[ISO3],DataShLandRemPot[[#This Row],[ISO3]])</f>
        <v>5.0853619274221744</v>
      </c>
      <c r="AL100">
        <f>SUMIFS(DataLandRemPot[CO2 removal potential],DataLandRemPot[ISO3],DataShLandRemPot[[#This Row],[ISO3]])+SUMIFS(DataLandRemPot[SCS cropland],DataLandRemPot[ISO3],DataShLandRemPot[[#This Row],[ISO3]])+SUMIFS(DataLandRemPot[SCS grassland],DataLandRemPot[ISO3],DataShLandRemPot[[#This Row],[ISO3]])+SUMIFS(DataLandRemPot[Agroforestry],DataLandRemPot[ISO3],DataShLandRemPot[[#This Row],[ISO3]])</f>
        <v>5.7001298303312948</v>
      </c>
      <c r="AM100">
        <f>SUMIFS(DataGHGFAO[TotalGHG_MtCO2e_2019],DataGHGFAO[ISO3],DataShLandRemPot[[#This Row],[ISO3]])-SUMIFS(DataGHGFAO[LULUCF_MtCO2e],DataGHGFAO[ISO3],DataShLandRemPot[[#This Row],[ISO3]])</f>
        <v>2.5794335000000004</v>
      </c>
      <c r="AN100">
        <f>SUMIFS(DataGHGI[MtCO2e],DataGHGI[ISO3],DataShLandRemPot[[#This Row],[ISO3]])-SUMIFS(DataGHGI[MtCO2e],DataGHGI[Sector],"Land-Use Change and Forestry",DataGHGI[ISO3],DataShLandRemPot[[#This Row],[ISO3]])</f>
        <v>13.064986000000001</v>
      </c>
      <c r="AO100" s="3">
        <f>IFERROR(DataShLandRemPot[[#This Row],[CO2Removal_noagri]]/DataShLandRemPot[[#This Row],[FAOGHG_noLULUCF]],"")</f>
        <v>1.9715034046902833</v>
      </c>
      <c r="AP100" s="3">
        <f>IFERROR(DataShLandRemPot[[#This Row],[CO2Removal_withagri]]/DataShLandRemPot[[#This Row],[FAOGHG_noLULUCF]],"")</f>
        <v>2.2098378695675986</v>
      </c>
      <c r="AQ100" s="3">
        <f>IFERROR(DataShLandRemPot[[#This Row],[CO2Removal_noagri]]/DataShLandRemPot[[#This Row],[GHGI_noLULUCF]],"")</f>
        <v>0.38923592627058107</v>
      </c>
      <c r="AR100" s="3">
        <f>IFERROR(DataShLandRemPot[[#This Row],[CO2Removal_withagri]]/DataShLandRemPot[[#This Row],[GHGI_noLULUCF]],"")</f>
        <v>0.43629054254870953</v>
      </c>
      <c r="AS100" s="3"/>
      <c r="AU100" t="s">
        <v>335</v>
      </c>
      <c r="AV100" t="s">
        <v>336</v>
      </c>
      <c r="AW100">
        <v>27</v>
      </c>
      <c r="AX100">
        <v>13</v>
      </c>
      <c r="AY100">
        <v>55</v>
      </c>
      <c r="AZ100">
        <v>95</v>
      </c>
      <c r="BA100">
        <v>106</v>
      </c>
      <c r="BB100">
        <v>2190</v>
      </c>
    </row>
    <row r="101" spans="1:54">
      <c r="A101" s="2" t="s">
        <v>335</v>
      </c>
      <c r="B101" s="2" t="s">
        <v>336</v>
      </c>
      <c r="C101" s="2">
        <v>2.5299999999999998</v>
      </c>
      <c r="D101" s="2">
        <v>1.3819332999999998</v>
      </c>
      <c r="E101" s="4">
        <v>0.54621869565217385</v>
      </c>
      <c r="F101" s="2">
        <v>1.3819332999999998</v>
      </c>
      <c r="G101" s="2">
        <v>0</v>
      </c>
      <c r="H101" s="4">
        <f>IFERROR(DataGHGFAO[[#This Row],[LULUCF_MtCO2e]]/DataGHGFAO[[#This Row],[AFOLU_MtCO2e]],"")</f>
        <v>0</v>
      </c>
      <c r="I101" s="2">
        <v>2.6932499999999804E-2</v>
      </c>
      <c r="J101" s="4">
        <f>IFERROR(DataGHGFAO[[#This Row],[Crop_MtCO2e]]/DataGHGFAO[[#This Row],[AFOLU_MtCO2e]],"")</f>
        <v>1.9489001386680391E-2</v>
      </c>
      <c r="K101" s="2">
        <v>1.3550008</v>
      </c>
      <c r="L101" s="4">
        <f>IFERROR(DataGHGFAO[[#This Row],[Livestock_MtCO2e]]/DataGHGFAO[[#This Row],[AFOLU_MtCO2e]],"")</f>
        <v>0.98051099861331958</v>
      </c>
      <c r="N101" t="s">
        <v>145</v>
      </c>
      <c r="O101">
        <v>2014</v>
      </c>
      <c r="P101" t="s">
        <v>639</v>
      </c>
      <c r="Q101">
        <v>2.1880000000000002</v>
      </c>
      <c r="S101" t="s">
        <v>177</v>
      </c>
      <c r="T101" t="s">
        <v>178</v>
      </c>
      <c r="U101">
        <v>19.245449250646779</v>
      </c>
      <c r="V101">
        <v>1.7627096989211528</v>
      </c>
      <c r="W101">
        <v>3.9323000000000001</v>
      </c>
      <c r="X101">
        <v>5.5286761024E-2</v>
      </c>
      <c r="Y101">
        <v>24.995745710591933</v>
      </c>
      <c r="Z101">
        <v>85.646079176337267</v>
      </c>
      <c r="AA101">
        <v>5.7384874371349856E-2</v>
      </c>
      <c r="AB101">
        <v>1.0972221098959412</v>
      </c>
      <c r="AC101">
        <v>0.90512564430000009</v>
      </c>
      <c r="AD101">
        <v>85.646079176337267</v>
      </c>
      <c r="AE101">
        <v>4.2675533945232456E-2</v>
      </c>
      <c r="AF101">
        <v>1.154606984267291</v>
      </c>
      <c r="AG101">
        <v>4.6192139959962346E-2</v>
      </c>
      <c r="AI101" t="s">
        <v>177</v>
      </c>
      <c r="AJ101" t="s">
        <v>178</v>
      </c>
      <c r="AK101">
        <f>SUMIFS(DataLandRemPot[CO2 removal potential],DataLandRemPot[ISO3],DataShLandRemPot[[#This Row],[ISO3]])</f>
        <v>24.995745710591933</v>
      </c>
      <c r="AL101">
        <f>SUMIFS(DataLandRemPot[CO2 removal potential],DataLandRemPot[ISO3],DataShLandRemPot[[#This Row],[ISO3]])+SUMIFS(DataLandRemPot[SCS cropland],DataLandRemPot[ISO3],DataShLandRemPot[[#This Row],[ISO3]])+SUMIFS(DataLandRemPot[SCS grassland],DataLandRemPot[ISO3],DataShLandRemPot[[#This Row],[ISO3]])+SUMIFS(DataLandRemPot[Agroforestry],DataLandRemPot[ISO3],DataShLandRemPot[[#This Row],[ISO3]])</f>
        <v>27.055478339159226</v>
      </c>
      <c r="AM101">
        <f>SUMIFS(DataGHGFAO[TotalGHG_MtCO2e_2019],DataGHGFAO[ISO3],DataShLandRemPot[[#This Row],[ISO3]])-SUMIFS(DataGHGFAO[LULUCF_MtCO2e],DataGHGFAO[ISO3],DataShLandRemPot[[#This Row],[ISO3]])</f>
        <v>5.6825157999999991</v>
      </c>
      <c r="AN101">
        <f>SUMIFS(DataGHGI[MtCO2e],DataGHGI[ISO3],DataShLandRemPot[[#This Row],[ISO3]])-SUMIFS(DataGHGI[MtCO2e],DataGHGI[Sector],"Land-Use Change and Forestry",DataGHGI[ISO3],DataShLandRemPot[[#This Row],[ISO3]])</f>
        <v>3.071710000000003</v>
      </c>
      <c r="AO101" s="3">
        <f>IFERROR(DataShLandRemPot[[#This Row],[CO2Removal_noagri]]/DataShLandRemPot[[#This Row],[FAOGHG_noLULUCF]],"")</f>
        <v>4.3987111677880311</v>
      </c>
      <c r="AP101" s="3">
        <f>IFERROR(DataShLandRemPot[[#This Row],[CO2Removal_withagri]]/DataShLandRemPot[[#This Row],[FAOGHG_noLULUCF]],"")</f>
        <v>4.7611796062510257</v>
      </c>
      <c r="AQ101" s="3">
        <f>IFERROR(DataShLandRemPot[[#This Row],[CO2Removal_noagri]]/DataShLandRemPot[[#This Row],[GHGI_noLULUCF]],"")</f>
        <v>8.13740415292847</v>
      </c>
      <c r="AR101" s="3">
        <f>IFERROR(DataShLandRemPot[[#This Row],[CO2Removal_withagri]]/DataShLandRemPot[[#This Row],[GHGI_noLULUCF]],"")</f>
        <v>8.8079533351648429</v>
      </c>
      <c r="AS101" s="3"/>
      <c r="AU101" t="s">
        <v>69</v>
      </c>
      <c r="AV101" t="s">
        <v>70</v>
      </c>
      <c r="AW101">
        <v>2</v>
      </c>
      <c r="AX101">
        <v>2</v>
      </c>
      <c r="AY101">
        <v>42</v>
      </c>
      <c r="AZ101">
        <v>46</v>
      </c>
      <c r="BA101">
        <v>8</v>
      </c>
      <c r="BB101">
        <v>2149</v>
      </c>
    </row>
    <row r="102" spans="1:54">
      <c r="A102" s="2" t="s">
        <v>69</v>
      </c>
      <c r="B102" s="2" t="s">
        <v>70</v>
      </c>
      <c r="C102" s="2">
        <v>15.87</v>
      </c>
      <c r="D102" s="2">
        <v>14.2331457</v>
      </c>
      <c r="E102" s="4">
        <v>0.89685858223062387</v>
      </c>
      <c r="F102" s="2">
        <v>0.58690970000000009</v>
      </c>
      <c r="G102" s="2">
        <v>13.646236</v>
      </c>
      <c r="H102" s="4">
        <f>IFERROR(DataGHGFAO[[#This Row],[LULUCF_MtCO2e]]/DataGHGFAO[[#This Row],[AFOLU_MtCO2e]],"")</f>
        <v>0.95876458287081268</v>
      </c>
      <c r="I102" s="2">
        <v>0.21150250000000004</v>
      </c>
      <c r="J102" s="4">
        <f>IFERROR(DataGHGFAO[[#This Row],[Crop_MtCO2e]]/DataGHGFAO[[#This Row],[AFOLU_MtCO2e]],"")</f>
        <v>1.4859856314124575E-2</v>
      </c>
      <c r="K102" s="2">
        <v>0.37540720000000005</v>
      </c>
      <c r="L102" s="4">
        <f>IFERROR(DataGHGFAO[[#This Row],[Livestock_MtCO2e]]/DataGHGFAO[[#This Row],[AFOLU_MtCO2e]],"")</f>
        <v>2.6375560815062832E-2</v>
      </c>
      <c r="N102" t="s">
        <v>145</v>
      </c>
      <c r="O102">
        <v>2014</v>
      </c>
      <c r="P102" t="s">
        <v>640</v>
      </c>
      <c r="Q102">
        <v>2.4529999999999998</v>
      </c>
      <c r="S102" t="s">
        <v>309</v>
      </c>
      <c r="T102" t="s">
        <v>310</v>
      </c>
      <c r="U102">
        <v>6.6311450297524663</v>
      </c>
      <c r="V102">
        <v>0.63381519990595747</v>
      </c>
      <c r="W102">
        <v>0</v>
      </c>
      <c r="X102">
        <v>3.4125462506666669E-2</v>
      </c>
      <c r="Y102">
        <v>7.2990856921650904</v>
      </c>
      <c r="Z102">
        <v>9.0625167887200409</v>
      </c>
      <c r="AA102">
        <v>0.1893073138934602</v>
      </c>
      <c r="AB102">
        <v>2.3821681324011266</v>
      </c>
      <c r="AC102">
        <v>1.9699623829999999</v>
      </c>
      <c r="AD102">
        <v>9.0625167887200409</v>
      </c>
      <c r="AE102">
        <v>0.21717582348737058</v>
      </c>
      <c r="AF102">
        <v>2.5714754462945866</v>
      </c>
      <c r="AG102">
        <v>0.3523010353275936</v>
      </c>
      <c r="AI102" t="s">
        <v>309</v>
      </c>
      <c r="AJ102" t="s">
        <v>310</v>
      </c>
      <c r="AK102">
        <f>SUMIFS(DataLandRemPot[CO2 removal potential],DataLandRemPot[ISO3],DataShLandRemPot[[#This Row],[ISO3]])</f>
        <v>7.2990856921650904</v>
      </c>
      <c r="AL102">
        <f>SUMIFS(DataLandRemPot[CO2 removal potential],DataLandRemPot[ISO3],DataShLandRemPot[[#This Row],[ISO3]])+SUMIFS(DataLandRemPot[SCS cropland],DataLandRemPot[ISO3],DataShLandRemPot[[#This Row],[ISO3]])+SUMIFS(DataLandRemPot[SCS grassland],DataLandRemPot[ISO3],DataShLandRemPot[[#This Row],[ISO3]])+SUMIFS(DataLandRemPot[Agroforestry],DataLandRemPot[ISO3],DataShLandRemPot[[#This Row],[ISO3]])</f>
        <v>11.840523521459678</v>
      </c>
      <c r="AM102">
        <f>SUMIFS(DataGHGFAO[TotalGHG_MtCO2e_2019],DataGHGFAO[ISO3],DataShLandRemPot[[#This Row],[ISO3]])-SUMIFS(DataGHGFAO[LULUCF_MtCO2e],DataGHGFAO[ISO3],DataShLandRemPot[[#This Row],[ISO3]])</f>
        <v>10.495366000000001</v>
      </c>
      <c r="AN102">
        <f>SUMIFS(DataGHGI[MtCO2e],DataGHGI[ISO3],DataShLandRemPot[[#This Row],[ISO3]])-SUMIFS(DataGHGI[MtCO2e],DataGHGI[Sector],"Land-Use Change and Forestry",DataGHGI[ISO3],DataShLandRemPot[[#This Row],[ISO3]])</f>
        <v>6.6831199999999988</v>
      </c>
      <c r="AO102" s="3">
        <f>IFERROR(DataShLandRemPot[[#This Row],[CO2Removal_noagri]]/DataShLandRemPot[[#This Row],[FAOGHG_noLULUCF]],"")</f>
        <v>0.69545794707541309</v>
      </c>
      <c r="AP102" s="3">
        <f>IFERROR(DataShLandRemPot[[#This Row],[CO2Removal_withagri]]/DataShLandRemPot[[#This Row],[FAOGHG_noLULUCF]],"")</f>
        <v>1.1281668044220352</v>
      </c>
      <c r="AQ102" s="3">
        <f>IFERROR(DataShLandRemPot[[#This Row],[CO2Removal_noagri]]/DataShLandRemPot[[#This Row],[GHGI_noLULUCF]],"")</f>
        <v>1.0921673847192765</v>
      </c>
      <c r="AR102" s="3">
        <f>IFERROR(DataShLandRemPot[[#This Row],[CO2Removal_withagri]]/DataShLandRemPot[[#This Row],[GHGI_noLULUCF]],"")</f>
        <v>1.7717059579148182</v>
      </c>
      <c r="AS102" s="3"/>
      <c r="AU102" t="s">
        <v>55</v>
      </c>
      <c r="AV102" t="s">
        <v>56</v>
      </c>
      <c r="AW102">
        <v>15</v>
      </c>
      <c r="AX102">
        <v>31</v>
      </c>
      <c r="AY102">
        <v>0</v>
      </c>
      <c r="AZ102">
        <v>46</v>
      </c>
      <c r="BA102">
        <v>183</v>
      </c>
      <c r="BB102">
        <v>3141</v>
      </c>
    </row>
    <row r="103" spans="1:54">
      <c r="A103" s="2" t="s">
        <v>55</v>
      </c>
      <c r="B103" s="2" t="s">
        <v>56</v>
      </c>
      <c r="C103" s="2">
        <v>126.69</v>
      </c>
      <c r="D103" s="2">
        <v>3.0754752000000001</v>
      </c>
      <c r="E103" s="4">
        <v>2.4275595548188492E-2</v>
      </c>
      <c r="F103" s="2">
        <v>3.0754752000000001</v>
      </c>
      <c r="G103" s="2">
        <v>0</v>
      </c>
      <c r="H103" s="4">
        <f>IFERROR(DataGHGFAO[[#This Row],[LULUCF_MtCO2e]]/DataGHGFAO[[#This Row],[AFOLU_MtCO2e]],"")</f>
        <v>0</v>
      </c>
      <c r="I103" s="2">
        <v>0.11643329999999974</v>
      </c>
      <c r="J103" s="4">
        <f>IFERROR(DataGHGFAO[[#This Row],[Crop_MtCO2e]]/DataGHGFAO[[#This Row],[AFOLU_MtCO2e]],"")</f>
        <v>3.7858637260349146E-2</v>
      </c>
      <c r="K103" s="2">
        <v>2.9590419000000003</v>
      </c>
      <c r="L103" s="4">
        <f>IFERROR(DataGHGFAO[[#This Row],[Livestock_MtCO2e]]/DataGHGFAO[[#This Row],[AFOLU_MtCO2e]],"")</f>
        <v>0.9621413627396509</v>
      </c>
      <c r="N103" t="s">
        <v>145</v>
      </c>
      <c r="O103">
        <v>2014</v>
      </c>
      <c r="P103" t="s">
        <v>641</v>
      </c>
      <c r="Q103">
        <v>-6.3979999999999997</v>
      </c>
      <c r="S103" t="s">
        <v>536</v>
      </c>
      <c r="T103" t="s">
        <v>537</v>
      </c>
      <c r="U103">
        <v>0</v>
      </c>
      <c r="V103">
        <v>0</v>
      </c>
      <c r="W103">
        <v>0</v>
      </c>
      <c r="X103">
        <v>0</v>
      </c>
      <c r="Y103">
        <v>0</v>
      </c>
      <c r="Z103">
        <v>0</v>
      </c>
      <c r="AA103">
        <v>0</v>
      </c>
      <c r="AB103">
        <v>0</v>
      </c>
      <c r="AC103">
        <v>0</v>
      </c>
      <c r="AD103">
        <v>0</v>
      </c>
      <c r="AE103">
        <v>0</v>
      </c>
      <c r="AF103">
        <v>0</v>
      </c>
      <c r="AG103">
        <v>0</v>
      </c>
      <c r="AI103" t="s">
        <v>536</v>
      </c>
      <c r="AJ103" t="s">
        <v>537</v>
      </c>
      <c r="AK103">
        <f>SUMIFS(DataLandRemPot[CO2 removal potential],DataLandRemPot[ISO3],DataShLandRemPot[[#This Row],[ISO3]])</f>
        <v>0</v>
      </c>
      <c r="AL103">
        <f>SUMIFS(DataLandRemPot[CO2 removal potential],DataLandRemPot[ISO3],DataShLandRemPot[[#This Row],[ISO3]])+SUMIFS(DataLandRemPot[SCS cropland],DataLandRemPot[ISO3],DataShLandRemPot[[#This Row],[ISO3]])+SUMIFS(DataLandRemPot[SCS grassland],DataLandRemPot[ISO3],DataShLandRemPot[[#This Row],[ISO3]])+SUMIFS(DataLandRemPot[Agroforestry],DataLandRemPot[ISO3],DataShLandRemPot[[#This Row],[ISO3]])</f>
        <v>0</v>
      </c>
      <c r="AM103">
        <f>SUMIFS(DataGHGFAO[TotalGHG_MtCO2e_2019],DataGHGFAO[ISO3],DataShLandRemPot[[#This Row],[ISO3]])-SUMIFS(DataGHGFAO[LULUCF_MtCO2e],DataGHGFAO[ISO3],DataShLandRemPot[[#This Row],[ISO3]])</f>
        <v>0</v>
      </c>
      <c r="AN103">
        <f>SUMIFS(DataGHGI[MtCO2e],DataGHGI[ISO3],DataShLandRemPot[[#This Row],[ISO3]])-SUMIFS(DataGHGI[MtCO2e],DataGHGI[Sector],"Land-Use Change and Forestry",DataGHGI[ISO3],DataShLandRemPot[[#This Row],[ISO3]])</f>
        <v>0</v>
      </c>
      <c r="AO103" s="3" t="str">
        <f>IFERROR(DataShLandRemPot[[#This Row],[CO2Removal_noagri]]/DataShLandRemPot[[#This Row],[FAOGHG_noLULUCF]],"")</f>
        <v/>
      </c>
      <c r="AP103" s="3" t="str">
        <f>IFERROR(DataShLandRemPot[[#This Row],[CO2Removal_withagri]]/DataShLandRemPot[[#This Row],[FAOGHG_noLULUCF]],"")</f>
        <v/>
      </c>
      <c r="AQ103" s="3" t="str">
        <f>IFERROR(DataShLandRemPot[[#This Row],[CO2Removal_noagri]]/DataShLandRemPot[[#This Row],[GHGI_noLULUCF]],"")</f>
        <v/>
      </c>
      <c r="AR103" s="3" t="str">
        <f>IFERROR(DataShLandRemPot[[#This Row],[CO2Removal_withagri]]/DataShLandRemPot[[#This Row],[GHGI_noLULUCF]],"")</f>
        <v/>
      </c>
      <c r="AS103" s="3"/>
      <c r="AU103" t="s">
        <v>243</v>
      </c>
      <c r="AV103" t="s">
        <v>244</v>
      </c>
      <c r="AW103">
        <v>17</v>
      </c>
      <c r="AX103">
        <v>3</v>
      </c>
      <c r="AY103">
        <v>275</v>
      </c>
      <c r="AZ103">
        <v>295</v>
      </c>
      <c r="BA103">
        <v>265</v>
      </c>
      <c r="BB103">
        <v>3410</v>
      </c>
    </row>
    <row r="104" spans="1:54">
      <c r="A104" s="2" t="s">
        <v>5</v>
      </c>
      <c r="B104" s="2" t="s">
        <v>6</v>
      </c>
      <c r="C104" s="2">
        <v>0.2</v>
      </c>
      <c r="D104" s="2">
        <v>0</v>
      </c>
      <c r="E104" s="4">
        <v>0</v>
      </c>
      <c r="F104" s="2">
        <v>0</v>
      </c>
      <c r="G104" s="2">
        <v>0</v>
      </c>
      <c r="H104" s="4" t="str">
        <f>IFERROR(DataGHGFAO[[#This Row],[LULUCF_MtCO2e]]/DataGHGFAO[[#This Row],[AFOLU_MtCO2e]],"")</f>
        <v/>
      </c>
      <c r="I104" s="2">
        <v>0</v>
      </c>
      <c r="J104" s="4" t="str">
        <f>IFERROR(DataGHGFAO[[#This Row],[Crop_MtCO2e]]/DataGHGFAO[[#This Row],[AFOLU_MtCO2e]],"")</f>
        <v/>
      </c>
      <c r="K104" s="2">
        <v>0</v>
      </c>
      <c r="L104" s="4" t="str">
        <f>IFERROR(DataGHGFAO[[#This Row],[Livestock_MtCO2e]]/DataGHGFAO[[#This Row],[AFOLU_MtCO2e]],"")</f>
        <v/>
      </c>
      <c r="N104" t="s">
        <v>145</v>
      </c>
      <c r="O104">
        <v>2014</v>
      </c>
      <c r="P104" t="s">
        <v>642</v>
      </c>
      <c r="Q104">
        <v>0.94499999999999995</v>
      </c>
      <c r="S104" t="s">
        <v>486</v>
      </c>
      <c r="T104" t="s">
        <v>538</v>
      </c>
      <c r="U104">
        <v>0</v>
      </c>
      <c r="V104">
        <v>0</v>
      </c>
      <c r="W104">
        <v>0</v>
      </c>
      <c r="X104">
        <v>0</v>
      </c>
      <c r="Y104">
        <v>0</v>
      </c>
      <c r="Z104">
        <v>0</v>
      </c>
      <c r="AA104">
        <v>0</v>
      </c>
      <c r="AB104">
        <v>0</v>
      </c>
      <c r="AC104">
        <v>6.2982505880000001E-5</v>
      </c>
      <c r="AD104">
        <v>0</v>
      </c>
      <c r="AE104">
        <v>0</v>
      </c>
      <c r="AF104">
        <v>0</v>
      </c>
      <c r="AG104">
        <v>0</v>
      </c>
      <c r="AI104" t="s">
        <v>486</v>
      </c>
      <c r="AJ104" t="s">
        <v>538</v>
      </c>
      <c r="AK104">
        <f>SUMIFS(DataLandRemPot[CO2 removal potential],DataLandRemPot[ISO3],DataShLandRemPot[[#This Row],[ISO3]])</f>
        <v>0</v>
      </c>
      <c r="AL104">
        <f>SUMIFS(DataLandRemPot[CO2 removal potential],DataLandRemPot[ISO3],DataShLandRemPot[[#This Row],[ISO3]])+SUMIFS(DataLandRemPot[SCS cropland],DataLandRemPot[ISO3],DataShLandRemPot[[#This Row],[ISO3]])+SUMIFS(DataLandRemPot[SCS grassland],DataLandRemPot[ISO3],DataShLandRemPot[[#This Row],[ISO3]])+SUMIFS(DataLandRemPot[Agroforestry],DataLandRemPot[ISO3],DataShLandRemPot[[#This Row],[ISO3]])</f>
        <v>6.2982505880000001E-5</v>
      </c>
      <c r="AM104">
        <f>SUMIFS(DataGHGFAO[TotalGHG_MtCO2e_2019],DataGHGFAO[ISO3],DataShLandRemPot[[#This Row],[ISO3]])-SUMIFS(DataGHGFAO[LULUCF_MtCO2e],DataGHGFAO[ISO3],DataShLandRemPot[[#This Row],[ISO3]])</f>
        <v>0</v>
      </c>
      <c r="AN104">
        <f>SUMIFS(DataGHGI[MtCO2e],DataGHGI[ISO3],DataShLandRemPot[[#This Row],[ISO3]])-SUMIFS(DataGHGI[MtCO2e],DataGHGI[Sector],"Land-Use Change and Forestry",DataGHGI[ISO3],DataShLandRemPot[[#This Row],[ISO3]])</f>
        <v>0</v>
      </c>
      <c r="AO104" s="3" t="str">
        <f>IFERROR(DataShLandRemPot[[#This Row],[CO2Removal_noagri]]/DataShLandRemPot[[#This Row],[FAOGHG_noLULUCF]],"")</f>
        <v/>
      </c>
      <c r="AP104" s="3" t="str">
        <f>IFERROR(DataShLandRemPot[[#This Row],[CO2Removal_withagri]]/DataShLandRemPot[[#This Row],[FAOGHG_noLULUCF]],"")</f>
        <v/>
      </c>
      <c r="AQ104" s="3" t="str">
        <f>IFERROR(DataShLandRemPot[[#This Row],[CO2Removal_noagri]]/DataShLandRemPot[[#This Row],[GHGI_noLULUCF]],"")</f>
        <v/>
      </c>
      <c r="AR104" s="3" t="str">
        <f>IFERROR(DataShLandRemPot[[#This Row],[CO2Removal_withagri]]/DataShLandRemPot[[#This Row],[GHGI_noLULUCF]],"")</f>
        <v/>
      </c>
      <c r="AS104" s="3"/>
      <c r="AU104" t="s">
        <v>103</v>
      </c>
      <c r="AV104" t="s">
        <v>104</v>
      </c>
      <c r="AW104">
        <v>148</v>
      </c>
      <c r="AX104">
        <v>8</v>
      </c>
      <c r="AY104">
        <v>290</v>
      </c>
      <c r="AZ104">
        <v>446</v>
      </c>
      <c r="BA104">
        <v>337</v>
      </c>
      <c r="BB104">
        <v>3504</v>
      </c>
    </row>
    <row r="105" spans="1:54">
      <c r="A105" s="2" t="s">
        <v>243</v>
      </c>
      <c r="B105" s="2" t="s">
        <v>244</v>
      </c>
      <c r="C105" s="2">
        <v>18.3</v>
      </c>
      <c r="D105" s="2">
        <v>4.0408178000000001</v>
      </c>
      <c r="E105" s="4">
        <v>0.22080971584699455</v>
      </c>
      <c r="F105" s="2">
        <v>4.6713681999999999</v>
      </c>
      <c r="G105" s="2">
        <v>-0.63055030000000001</v>
      </c>
      <c r="H105" s="4">
        <f>IFERROR(DataGHGFAO[[#This Row],[LULUCF_MtCO2e]]/DataGHGFAO[[#This Row],[AFOLU_MtCO2e]],"")</f>
        <v>-0.15604521936128871</v>
      </c>
      <c r="I105" s="2">
        <v>2.3925795999999999</v>
      </c>
      <c r="J105" s="4">
        <f>IFERROR(DataGHGFAO[[#This Row],[Crop_MtCO2e]]/DataGHGFAO[[#This Row],[AFOLU_MtCO2e]],"")</f>
        <v>0.59210281641503359</v>
      </c>
      <c r="K105" s="2">
        <v>2.2787885999999999</v>
      </c>
      <c r="L105" s="4">
        <f>IFERROR(DataGHGFAO[[#This Row],[Livestock_MtCO2e]]/DataGHGFAO[[#This Row],[AFOLU_MtCO2e]],"")</f>
        <v>0.56394242769372083</v>
      </c>
      <c r="N105" t="s">
        <v>271</v>
      </c>
      <c r="O105">
        <v>2018</v>
      </c>
      <c r="P105" t="s">
        <v>638</v>
      </c>
      <c r="Q105">
        <v>57.012494450128962</v>
      </c>
      <c r="S105" t="s">
        <v>247</v>
      </c>
      <c r="T105" t="s">
        <v>248</v>
      </c>
      <c r="U105">
        <v>26.169808293449194</v>
      </c>
      <c r="V105">
        <v>1.8637230050143618</v>
      </c>
      <c r="W105">
        <v>1.7573000000000001</v>
      </c>
      <c r="X105">
        <v>0.16510488684799998</v>
      </c>
      <c r="Y105">
        <v>29.955936185311554</v>
      </c>
      <c r="Z105">
        <v>53.695379171796482</v>
      </c>
      <c r="AA105">
        <v>0.6833656504267549</v>
      </c>
      <c r="AB105">
        <v>0.70475458120749856</v>
      </c>
      <c r="AC105">
        <v>3.5038338139999996</v>
      </c>
      <c r="AD105">
        <v>53.695379171796482</v>
      </c>
      <c r="AE105">
        <v>3.983369502241968E-2</v>
      </c>
      <c r="AF105">
        <v>1.3881202316342534</v>
      </c>
      <c r="AG105">
        <v>4.6338736437651289E-2</v>
      </c>
      <c r="AI105" t="s">
        <v>247</v>
      </c>
      <c r="AJ105" t="s">
        <v>248</v>
      </c>
      <c r="AK105">
        <f>SUMIFS(DataLandRemPot[CO2 removal potential],DataLandRemPot[ISO3],DataShLandRemPot[[#This Row],[ISO3]])</f>
        <v>29.955936185311554</v>
      </c>
      <c r="AL105">
        <f>SUMIFS(DataLandRemPot[CO2 removal potential],DataLandRemPot[ISO3],DataShLandRemPot[[#This Row],[ISO3]])+SUMIFS(DataLandRemPot[SCS cropland],DataLandRemPot[ISO3],DataShLandRemPot[[#This Row],[ISO3]])+SUMIFS(DataLandRemPot[SCS grassland],DataLandRemPot[ISO3],DataShLandRemPot[[#This Row],[ISO3]])+SUMIFS(DataLandRemPot[Agroforestry],DataLandRemPot[ISO3],DataShLandRemPot[[#This Row],[ISO3]])</f>
        <v>34.847890230945808</v>
      </c>
      <c r="AM105">
        <f>SUMIFS(DataGHGFAO[TotalGHG_MtCO2e_2019],DataGHGFAO[ISO3],DataShLandRemPot[[#This Row],[ISO3]])-SUMIFS(DataGHGFAO[LULUCF_MtCO2e],DataGHGFAO[ISO3],DataShLandRemPot[[#This Row],[ISO3]])</f>
        <v>22.391348700000002</v>
      </c>
      <c r="AN105">
        <f>SUMIFS(DataGHGI[MtCO2e],DataGHGI[ISO3],DataShLandRemPot[[#This Row],[ISO3]])-SUMIFS(DataGHGI[MtCO2e],DataGHGI[Sector],"Land-Use Change and Forestry",DataGHGI[ISO3],DataShLandRemPot[[#This Row],[ISO3]])</f>
        <v>10.298101000000003</v>
      </c>
      <c r="AO105" s="3">
        <f>IFERROR(DataShLandRemPot[[#This Row],[CO2Removal_noagri]]/DataShLandRemPot[[#This Row],[FAOGHG_noLULUCF]],"")</f>
        <v>1.3378352767697084</v>
      </c>
      <c r="AP105" s="3">
        <f>IFERROR(DataShLandRemPot[[#This Row],[CO2Removal_withagri]]/DataShLandRemPot[[#This Row],[FAOGHG_noLULUCF]],"")</f>
        <v>1.5563104615911683</v>
      </c>
      <c r="AQ105" s="3">
        <f>IFERROR(DataShLandRemPot[[#This Row],[CO2Removal_noagri]]/DataShLandRemPot[[#This Row],[GHGI_noLULUCF]],"")</f>
        <v>2.9088796259923599</v>
      </c>
      <c r="AR105" s="3">
        <f>IFERROR(DataShLandRemPot[[#This Row],[CO2Removal_withagri]]/DataShLandRemPot[[#This Row],[GHGI_noLULUCF]],"")</f>
        <v>3.3839142023316531</v>
      </c>
      <c r="AS105" s="3"/>
      <c r="AU105" t="s">
        <v>337</v>
      </c>
      <c r="AV105" t="s">
        <v>338</v>
      </c>
      <c r="AW105">
        <v>32</v>
      </c>
      <c r="AX105">
        <v>2</v>
      </c>
      <c r="AY105">
        <v>20</v>
      </c>
      <c r="AZ105">
        <v>54</v>
      </c>
      <c r="BA105">
        <v>36</v>
      </c>
      <c r="BB105">
        <v>1912</v>
      </c>
    </row>
    <row r="106" spans="1:54">
      <c r="A106" s="2" t="s">
        <v>103</v>
      </c>
      <c r="B106" s="2" t="s">
        <v>104</v>
      </c>
      <c r="C106" s="2">
        <v>10.43</v>
      </c>
      <c r="D106" s="2">
        <v>0.39408699999999997</v>
      </c>
      <c r="E106" s="4">
        <v>3.778398849472675E-2</v>
      </c>
      <c r="F106" s="2">
        <v>0.67181050000000009</v>
      </c>
      <c r="G106" s="2">
        <v>-0.27772350000000001</v>
      </c>
      <c r="H106" s="4">
        <f>IFERROR(DataGHGFAO[[#This Row],[LULUCF_MtCO2e]]/DataGHGFAO[[#This Row],[AFOLU_MtCO2e]],"")</f>
        <v>-0.70472636752798246</v>
      </c>
      <c r="I106" s="2">
        <v>8.348549999999999E-2</v>
      </c>
      <c r="J106" s="4">
        <f>IFERROR(DataGHGFAO[[#This Row],[Crop_MtCO2e]]/DataGHGFAO[[#This Row],[AFOLU_MtCO2e]],"")</f>
        <v>0.21184535394468734</v>
      </c>
      <c r="K106" s="2">
        <v>0.5883250000000001</v>
      </c>
      <c r="L106" s="4">
        <f>IFERROR(DataGHGFAO[[#This Row],[Livestock_MtCO2e]]/DataGHGFAO[[#This Row],[AFOLU_MtCO2e]],"")</f>
        <v>1.4928810135832955</v>
      </c>
      <c r="N106" t="s">
        <v>271</v>
      </c>
      <c r="O106">
        <v>2018</v>
      </c>
      <c r="P106" t="s">
        <v>639</v>
      </c>
      <c r="Q106">
        <v>6.1629602843011115</v>
      </c>
      <c r="S106" t="s">
        <v>442</v>
      </c>
      <c r="T106" t="s">
        <v>539</v>
      </c>
      <c r="U106">
        <v>0.15120213333333332</v>
      </c>
      <c r="V106">
        <v>0</v>
      </c>
      <c r="W106">
        <v>0</v>
      </c>
      <c r="X106">
        <v>3.5418240000000001E-4</v>
      </c>
      <c r="Y106">
        <v>0.15155631573333334</v>
      </c>
      <c r="Z106">
        <v>0.25570279608606961</v>
      </c>
      <c r="AA106">
        <v>0</v>
      </c>
      <c r="AB106">
        <v>0</v>
      </c>
      <c r="AC106">
        <v>8.8927711660000006E-2</v>
      </c>
      <c r="AD106">
        <v>0.25570279608606961</v>
      </c>
      <c r="AE106">
        <v>0</v>
      </c>
      <c r="AF106">
        <v>0</v>
      </c>
      <c r="AG106">
        <v>0</v>
      </c>
      <c r="AI106" t="s">
        <v>442</v>
      </c>
      <c r="AJ106" t="s">
        <v>539</v>
      </c>
      <c r="AK106">
        <f>SUMIFS(DataLandRemPot[CO2 removal potential],DataLandRemPot[ISO3],DataShLandRemPot[[#This Row],[ISO3]])</f>
        <v>0.15155631573333334</v>
      </c>
      <c r="AL106">
        <f>SUMIFS(DataLandRemPot[CO2 removal potential],DataLandRemPot[ISO3],DataShLandRemPot[[#This Row],[ISO3]])+SUMIFS(DataLandRemPot[SCS cropland],DataLandRemPot[ISO3],DataShLandRemPot[[#This Row],[ISO3]])+SUMIFS(DataLandRemPot[SCS grassland],DataLandRemPot[ISO3],DataShLandRemPot[[#This Row],[ISO3]])+SUMIFS(DataLandRemPot[Agroforestry],DataLandRemPot[ISO3],DataShLandRemPot[[#This Row],[ISO3]])</f>
        <v>0.24048402739333335</v>
      </c>
      <c r="AM106">
        <f>SUMIFS(DataGHGFAO[TotalGHG_MtCO2e_2019],DataGHGFAO[ISO3],DataShLandRemPot[[#This Row],[ISO3]])-SUMIFS(DataGHGFAO[LULUCF_MtCO2e],DataGHGFAO[ISO3],DataShLandRemPot[[#This Row],[ISO3]])</f>
        <v>0</v>
      </c>
      <c r="AN106">
        <f>SUMIFS(DataGHGI[MtCO2e],DataGHGI[ISO3],DataShLandRemPot[[#This Row],[ISO3]])-SUMIFS(DataGHGI[MtCO2e],DataGHGI[Sector],"Land-Use Change and Forestry",DataGHGI[ISO3],DataShLandRemPot[[#This Row],[ISO3]])</f>
        <v>0</v>
      </c>
      <c r="AO106" s="3" t="str">
        <f>IFERROR(DataShLandRemPot[[#This Row],[CO2Removal_noagri]]/DataShLandRemPot[[#This Row],[FAOGHG_noLULUCF]],"")</f>
        <v/>
      </c>
      <c r="AP106" s="3" t="str">
        <f>IFERROR(DataShLandRemPot[[#This Row],[CO2Removal_withagri]]/DataShLandRemPot[[#This Row],[FAOGHG_noLULUCF]],"")</f>
        <v/>
      </c>
      <c r="AQ106" s="3" t="str">
        <f>IFERROR(DataShLandRemPot[[#This Row],[CO2Removal_noagri]]/DataShLandRemPot[[#This Row],[GHGI_noLULUCF]],"")</f>
        <v/>
      </c>
      <c r="AR106" s="3" t="str">
        <f>IFERROR(DataShLandRemPot[[#This Row],[CO2Removal_withagri]]/DataShLandRemPot[[#This Row],[GHGI_noLULUCF]],"")</f>
        <v/>
      </c>
      <c r="AS106" s="3"/>
      <c r="AU106" t="s">
        <v>301</v>
      </c>
      <c r="AV106" t="s">
        <v>302</v>
      </c>
      <c r="AW106">
        <v>14</v>
      </c>
      <c r="AX106">
        <v>14</v>
      </c>
      <c r="AY106">
        <v>161</v>
      </c>
      <c r="AZ106">
        <v>189</v>
      </c>
      <c r="BA106">
        <v>20</v>
      </c>
      <c r="BB106">
        <v>2600</v>
      </c>
    </row>
    <row r="107" spans="1:54">
      <c r="A107" s="2" t="s">
        <v>151</v>
      </c>
      <c r="B107" s="2" t="s">
        <v>152</v>
      </c>
      <c r="C107" s="2">
        <v>11.26</v>
      </c>
      <c r="D107" s="2">
        <v>1.2572361000000001</v>
      </c>
      <c r="E107" s="4">
        <v>0.11165507104795738</v>
      </c>
      <c r="F107" s="2">
        <v>1.2515132</v>
      </c>
      <c r="G107" s="2">
        <v>5.7229000000000004E-3</v>
      </c>
      <c r="H107" s="4">
        <f>IFERROR(DataGHGFAO[[#This Row],[LULUCF_MtCO2e]]/DataGHGFAO[[#This Row],[AFOLU_MtCO2e]],"")</f>
        <v>4.551969196557433E-3</v>
      </c>
      <c r="I107" s="2">
        <v>0.18851269999999998</v>
      </c>
      <c r="J107" s="4">
        <f>IFERROR(DataGHGFAO[[#This Row],[Crop_MtCO2e]]/DataGHGFAO[[#This Row],[AFOLU_MtCO2e]],"")</f>
        <v>0.14994216281253772</v>
      </c>
      <c r="K107" s="2">
        <v>1.0630005</v>
      </c>
      <c r="L107" s="4">
        <f>IFERROR(DataGHGFAO[[#This Row],[Livestock_MtCO2e]]/DataGHGFAO[[#This Row],[AFOLU_MtCO2e]],"")</f>
        <v>0.84550586799090477</v>
      </c>
      <c r="N107" t="s">
        <v>271</v>
      </c>
      <c r="O107">
        <v>2018</v>
      </c>
      <c r="P107" t="s">
        <v>640</v>
      </c>
      <c r="Q107">
        <v>22.510937786853027</v>
      </c>
      <c r="S107" t="s">
        <v>161</v>
      </c>
      <c r="T107" t="s">
        <v>162</v>
      </c>
      <c r="U107">
        <v>1.1057294202033494</v>
      </c>
      <c r="V107">
        <v>1.4734615970917864</v>
      </c>
      <c r="W107">
        <v>1.2878000000000001</v>
      </c>
      <c r="X107">
        <v>0</v>
      </c>
      <c r="Y107">
        <v>3.8669910172951356</v>
      </c>
      <c r="Z107">
        <v>3.9528910172951361</v>
      </c>
      <c r="AA107">
        <v>1.4443832326958057</v>
      </c>
      <c r="AB107">
        <v>0.64884617843369741</v>
      </c>
      <c r="AC107">
        <v>10.345625869999999</v>
      </c>
      <c r="AD107">
        <v>3.9528910172951361</v>
      </c>
      <c r="AE107">
        <v>0.12837293893367169</v>
      </c>
      <c r="AF107">
        <v>2.0932294111295029</v>
      </c>
      <c r="AG107">
        <v>0.54130702703148892</v>
      </c>
      <c r="AI107" t="s">
        <v>161</v>
      </c>
      <c r="AJ107" t="s">
        <v>162</v>
      </c>
      <c r="AK107">
        <f>SUMIFS(DataLandRemPot[CO2 removal potential],DataLandRemPot[ISO3],DataShLandRemPot[[#This Row],[ISO3]])</f>
        <v>3.8669910172951356</v>
      </c>
      <c r="AL107">
        <f>SUMIFS(DataLandRemPot[CO2 removal potential],DataLandRemPot[ISO3],DataShLandRemPot[[#This Row],[ISO3]])+SUMIFS(DataLandRemPot[SCS cropland],DataLandRemPot[ISO3],DataShLandRemPot[[#This Row],[ISO3]])+SUMIFS(DataLandRemPot[SCS grassland],DataLandRemPot[ISO3],DataShLandRemPot[[#This Row],[ISO3]])+SUMIFS(DataLandRemPot[Agroforestry],DataLandRemPot[ISO3],DataShLandRemPot[[#This Row],[ISO3]])</f>
        <v>16.30584629842464</v>
      </c>
      <c r="AM107">
        <f>SUMIFS(DataGHGFAO[TotalGHG_MtCO2e_2019],DataGHGFAO[ISO3],DataShLandRemPot[[#This Row],[ISO3]])-SUMIFS(DataGHGFAO[LULUCF_MtCO2e],DataGHGFAO[ISO3],DataShLandRemPot[[#This Row],[ISO3]])</f>
        <v>60.588392899999995</v>
      </c>
      <c r="AN107">
        <f>SUMIFS(DataGHGI[MtCO2e],DataGHGI[ISO3],DataShLandRemPot[[#This Row],[ISO3]])-SUMIFS(DataGHGI[MtCO2e],DataGHGI[Sector],"Land-Use Change and Forestry",DataGHGI[ISO3],DataShLandRemPot[[#This Row],[ISO3]])</f>
        <v>58.559625189259499</v>
      </c>
      <c r="AO107" s="3">
        <f>IFERROR(DataShLandRemPot[[#This Row],[CO2Removal_noagri]]/DataShLandRemPot[[#This Row],[FAOGHG_noLULUCF]],"")</f>
        <v>6.3823957563580405E-2</v>
      </c>
      <c r="AP107" s="3">
        <f>IFERROR(DataShLandRemPot[[#This Row],[CO2Removal_withagri]]/DataShLandRemPot[[#This Row],[FAOGHG_noLULUCF]],"")</f>
        <v>0.26912491845322806</v>
      </c>
      <c r="AQ107" s="3">
        <f>IFERROR(DataShLandRemPot[[#This Row],[CO2Removal_noagri]]/DataShLandRemPot[[#This Row],[GHGI_noLULUCF]],"")</f>
        <v>6.6035105327217597E-2</v>
      </c>
      <c r="AR107" s="3">
        <f>IFERROR(DataShLandRemPot[[#This Row],[CO2Removal_withagri]]/DataShLandRemPot[[#This Row],[GHGI_noLULUCF]],"")</f>
        <v>0.27844861106480095</v>
      </c>
      <c r="AS107" s="3"/>
      <c r="AU107" t="s">
        <v>63</v>
      </c>
      <c r="AV107" t="s">
        <v>64</v>
      </c>
      <c r="AW107">
        <v>25</v>
      </c>
      <c r="AX107">
        <v>8</v>
      </c>
      <c r="AY107">
        <v>73</v>
      </c>
      <c r="AZ107">
        <v>106</v>
      </c>
      <c r="BA107">
        <v>70</v>
      </c>
      <c r="BB107">
        <v>2931</v>
      </c>
    </row>
    <row r="108" spans="1:54">
      <c r="A108" s="2" t="s">
        <v>337</v>
      </c>
      <c r="B108" s="2" t="s">
        <v>338</v>
      </c>
      <c r="C108" s="2">
        <v>40.22</v>
      </c>
      <c r="D108" s="2">
        <v>33.150680899999998</v>
      </c>
      <c r="E108" s="4">
        <v>0.82423373694679258</v>
      </c>
      <c r="F108" s="2">
        <v>22.514219700000002</v>
      </c>
      <c r="G108" s="2">
        <v>10.636461300000001</v>
      </c>
      <c r="H108" s="4">
        <f>IFERROR(DataGHGFAO[[#This Row],[LULUCF_MtCO2e]]/DataGHGFAO[[#This Row],[AFOLU_MtCO2e]],"")</f>
        <v>0.3208519707961715</v>
      </c>
      <c r="I108" s="2">
        <v>7.4535904000000013</v>
      </c>
      <c r="J108" s="4">
        <f>IFERROR(DataGHGFAO[[#This Row],[Crop_MtCO2e]]/DataGHGFAO[[#This Row],[AFOLU_MtCO2e]],"")</f>
        <v>0.22483973775633675</v>
      </c>
      <c r="K108" s="2">
        <v>15.0606293</v>
      </c>
      <c r="L108" s="4">
        <f>IFERROR(DataGHGFAO[[#This Row],[Livestock_MtCO2e]]/DataGHGFAO[[#This Row],[AFOLU_MtCO2e]],"")</f>
        <v>0.45430829446402116</v>
      </c>
      <c r="N108" t="s">
        <v>271</v>
      </c>
      <c r="O108">
        <v>2018</v>
      </c>
      <c r="P108" t="s">
        <v>644</v>
      </c>
      <c r="Q108">
        <v>-22.631249626282088</v>
      </c>
      <c r="S108" t="s">
        <v>231</v>
      </c>
      <c r="T108" t="s">
        <v>232</v>
      </c>
      <c r="U108">
        <v>9.3320442773445339E-2</v>
      </c>
      <c r="V108">
        <v>1.3735391455891685E-2</v>
      </c>
      <c r="W108">
        <v>4.0799000000000003</v>
      </c>
      <c r="X108">
        <v>0</v>
      </c>
      <c r="Y108">
        <v>4.1869558342293374</v>
      </c>
      <c r="Z108">
        <v>4.1869558342293374</v>
      </c>
      <c r="AA108">
        <v>0</v>
      </c>
      <c r="AB108">
        <v>10.058433985930879</v>
      </c>
      <c r="AC108">
        <v>0.42691123520000002</v>
      </c>
      <c r="AD108">
        <v>4.1869558342293374</v>
      </c>
      <c r="AE108">
        <v>0.68553895861182879</v>
      </c>
      <c r="AF108">
        <v>10.058433985930879</v>
      </c>
      <c r="AG108">
        <v>2.4023262685746154</v>
      </c>
      <c r="AI108" t="s">
        <v>231</v>
      </c>
      <c r="AJ108" t="s">
        <v>232</v>
      </c>
      <c r="AK108">
        <f>SUMIFS(DataLandRemPot[CO2 removal potential],DataLandRemPot[ISO3],DataShLandRemPot[[#This Row],[ISO3]])</f>
        <v>4.1869558342293374</v>
      </c>
      <c r="AL108">
        <f>SUMIFS(DataLandRemPot[CO2 removal potential],DataLandRemPot[ISO3],DataShLandRemPot[[#This Row],[ISO3]])+SUMIFS(DataLandRemPot[SCS cropland],DataLandRemPot[ISO3],DataShLandRemPot[[#This Row],[ISO3]])+SUMIFS(DataLandRemPot[SCS grassland],DataLandRemPot[ISO3],DataShLandRemPot[[#This Row],[ISO3]])+SUMIFS(DataLandRemPot[Agroforestry],DataLandRemPot[ISO3],DataShLandRemPot[[#This Row],[ISO3]])</f>
        <v>14.672301055360217</v>
      </c>
      <c r="AM108">
        <f>SUMIFS(DataGHGFAO[TotalGHG_MtCO2e_2019],DataGHGFAO[ISO3],DataShLandRemPot[[#This Row],[ISO3]])-SUMIFS(DataGHGFAO[LULUCF_MtCO2e],DataGHGFAO[ISO3],DataShLandRemPot[[#This Row],[ISO3]])</f>
        <v>2.8515621000000002</v>
      </c>
      <c r="AN108">
        <f>SUMIFS(DataGHGI[MtCO2e],DataGHGI[ISO3],DataShLandRemPot[[#This Row],[ISO3]])-SUMIFS(DataGHGI[MtCO2e],DataGHGI[Sector],"Land-Use Change and Forestry",DataGHGI[ISO3],DataShLandRemPot[[#This Row],[ISO3]])</f>
        <v>13.866713525328629</v>
      </c>
      <c r="AO108" s="3">
        <f>IFERROR(DataShLandRemPot[[#This Row],[CO2Removal_noagri]]/DataShLandRemPot[[#This Row],[FAOGHG_noLULUCF]],"")</f>
        <v>1.4683025259135465</v>
      </c>
      <c r="AP108" s="3">
        <f>IFERROR(DataShLandRemPot[[#This Row],[CO2Removal_withagri]]/DataShLandRemPot[[#This Row],[FAOGHG_noLULUCF]],"")</f>
        <v>5.145355612406342</v>
      </c>
      <c r="AQ108" s="3">
        <f>IFERROR(DataShLandRemPot[[#This Row],[CO2Removal_noagri]]/DataShLandRemPot[[#This Row],[GHGI_noLULUCF]],"")</f>
        <v>0.30194291001840756</v>
      </c>
      <c r="AR108" s="3">
        <f>IFERROR(DataShLandRemPot[[#This Row],[CO2Removal_withagri]]/DataShLandRemPot[[#This Row],[GHGI_noLULUCF]],"")</f>
        <v>1.0580950582529969</v>
      </c>
      <c r="AS108" s="3"/>
      <c r="AU108" t="s">
        <v>15</v>
      </c>
      <c r="AV108" t="s">
        <v>16</v>
      </c>
      <c r="AW108">
        <v>35</v>
      </c>
      <c r="AX108">
        <v>7</v>
      </c>
      <c r="AY108">
        <v>4</v>
      </c>
      <c r="AZ108">
        <v>46</v>
      </c>
      <c r="BA108">
        <v>182</v>
      </c>
      <c r="BB108">
        <v>2212</v>
      </c>
    </row>
    <row r="109" spans="1:54">
      <c r="A109" s="2" t="s">
        <v>301</v>
      </c>
      <c r="B109" s="2" t="s">
        <v>302</v>
      </c>
      <c r="C109" s="2">
        <v>19.34</v>
      </c>
      <c r="D109" s="2">
        <v>16.1650381</v>
      </c>
      <c r="E109" s="4">
        <v>0.83583444157187181</v>
      </c>
      <c r="F109" s="2">
        <v>7.7710754</v>
      </c>
      <c r="G109" s="2">
        <v>8.3939626999999994</v>
      </c>
      <c r="H109" s="4">
        <f>IFERROR(DataGHGFAO[[#This Row],[LULUCF_MtCO2e]]/DataGHGFAO[[#This Row],[AFOLU_MtCO2e]],"")</f>
        <v>0.5192664965014836</v>
      </c>
      <c r="I109" s="2">
        <v>1.3195797999999996</v>
      </c>
      <c r="J109" s="4">
        <f>IFERROR(DataGHGFAO[[#This Row],[Crop_MtCO2e]]/DataGHGFAO[[#This Row],[AFOLU_MtCO2e]],"")</f>
        <v>8.1631716042784935E-2</v>
      </c>
      <c r="K109" s="2">
        <v>6.4514956000000003</v>
      </c>
      <c r="L109" s="4">
        <f>IFERROR(DataGHGFAO[[#This Row],[Livestock_MtCO2e]]/DataGHGFAO[[#This Row],[AFOLU_MtCO2e]],"")</f>
        <v>0.39910178745573138</v>
      </c>
      <c r="N109" t="s">
        <v>271</v>
      </c>
      <c r="O109">
        <v>2018</v>
      </c>
      <c r="P109" t="s">
        <v>642</v>
      </c>
      <c r="Q109">
        <v>6.3062142000000003</v>
      </c>
      <c r="S109" t="s">
        <v>227</v>
      </c>
      <c r="T109" t="s">
        <v>228</v>
      </c>
      <c r="U109">
        <v>327.87125955013767</v>
      </c>
      <c r="V109">
        <v>90.93666211493111</v>
      </c>
      <c r="W109">
        <v>0</v>
      </c>
      <c r="X109">
        <v>0.35765166788266678</v>
      </c>
      <c r="Y109">
        <v>419.16557333295145</v>
      </c>
      <c r="Z109">
        <v>539.08628480638822</v>
      </c>
      <c r="AA109">
        <v>132.9232073280649</v>
      </c>
      <c r="AB109">
        <v>19.811646486024188</v>
      </c>
      <c r="AC109">
        <v>630.13991329999999</v>
      </c>
      <c r="AD109">
        <v>539.08628480638822</v>
      </c>
      <c r="AE109">
        <v>0.12706300169367593</v>
      </c>
      <c r="AF109">
        <v>152.73485381408909</v>
      </c>
      <c r="AG109">
        <v>0.36437833527127189</v>
      </c>
      <c r="AI109" t="s">
        <v>227</v>
      </c>
      <c r="AJ109" t="s">
        <v>228</v>
      </c>
      <c r="AK109">
        <f>SUMIFS(DataLandRemPot[CO2 removal potential],DataLandRemPot[ISO3],DataShLandRemPot[[#This Row],[ISO3]])</f>
        <v>419.16557333295145</v>
      </c>
      <c r="AL109">
        <f>SUMIFS(DataLandRemPot[CO2 removal potential],DataLandRemPot[ISO3],DataShLandRemPot[[#This Row],[ISO3]])+SUMIFS(DataLandRemPot[SCS cropland],DataLandRemPot[ISO3],DataShLandRemPot[[#This Row],[ISO3]])+SUMIFS(DataLandRemPot[SCS grassland],DataLandRemPot[ISO3],DataShLandRemPot[[#This Row],[ISO3]])+SUMIFS(DataLandRemPot[Agroforestry],DataLandRemPot[ISO3],DataShLandRemPot[[#This Row],[ISO3]])</f>
        <v>1202.0403404470405</v>
      </c>
      <c r="AM109">
        <f>SUMIFS(DataGHGFAO[TotalGHG_MtCO2e_2019],DataGHGFAO[ISO3],DataShLandRemPot[[#This Row],[ISO3]])-SUMIFS(DataGHGFAO[LULUCF_MtCO2e],DataGHGFAO[ISO3],DataShLandRemPot[[#This Row],[ISO3]])</f>
        <v>3391.2774998</v>
      </c>
      <c r="AN109">
        <f>SUMIFS(DataGHGI[MtCO2e],DataGHGI[ISO3],DataShLandRemPot[[#This Row],[ISO3]])-SUMIFS(DataGHGI[MtCO2e],DataGHGI[Sector],"Land-Use Change and Forestry",DataGHGI[ISO3],DataShLandRemPot[[#This Row],[ISO3]])</f>
        <v>2100.8497323799998</v>
      </c>
      <c r="AO109" s="3">
        <f>IFERROR(DataShLandRemPot[[#This Row],[CO2Removal_noagri]]/DataShLandRemPot[[#This Row],[FAOGHG_noLULUCF]],"")</f>
        <v>0.12360108347301914</v>
      </c>
      <c r="AP109" s="3">
        <f>IFERROR(DataShLandRemPot[[#This Row],[CO2Removal_withagri]]/DataShLandRemPot[[#This Row],[FAOGHG_noLULUCF]],"")</f>
        <v>0.3544505987840661</v>
      </c>
      <c r="AQ109" s="3">
        <f>IFERROR(DataShLandRemPot[[#This Row],[CO2Removal_noagri]]/DataShLandRemPot[[#This Row],[GHGI_noLULUCF]],"")</f>
        <v>0.19952192052217335</v>
      </c>
      <c r="AR109" s="3">
        <f>IFERROR(DataShLandRemPot[[#This Row],[CO2Removal_withagri]]/DataShLandRemPot[[#This Row],[GHGI_noLULUCF]],"")</f>
        <v>0.57216864296394931</v>
      </c>
      <c r="AS109" s="3"/>
      <c r="AU109" t="s">
        <v>363</v>
      </c>
      <c r="AV109" t="s">
        <v>364</v>
      </c>
      <c r="AW109">
        <v>42</v>
      </c>
      <c r="AX109">
        <v>40</v>
      </c>
      <c r="AY109">
        <v>1</v>
      </c>
      <c r="AZ109">
        <v>83</v>
      </c>
      <c r="BA109">
        <v>97</v>
      </c>
      <c r="BB109">
        <v>2888</v>
      </c>
    </row>
    <row r="110" spans="1:54">
      <c r="A110" s="2" t="s">
        <v>63</v>
      </c>
      <c r="B110" s="2" t="s">
        <v>64</v>
      </c>
      <c r="C110" s="2">
        <v>396.11</v>
      </c>
      <c r="D110" s="2">
        <v>97.15263250000001</v>
      </c>
      <c r="E110" s="4">
        <v>0.24526680088864206</v>
      </c>
      <c r="F110" s="2">
        <v>13.847529</v>
      </c>
      <c r="G110" s="2">
        <v>83.305103599999995</v>
      </c>
      <c r="H110" s="4">
        <f>IFERROR(DataGHGFAO[[#This Row],[LULUCF_MtCO2e]]/DataGHGFAO[[#This Row],[AFOLU_MtCO2e]],"")</f>
        <v>0.85746625136483035</v>
      </c>
      <c r="I110" s="2">
        <v>10.4835121</v>
      </c>
      <c r="J110" s="4">
        <f>IFERROR(DataGHGFAO[[#This Row],[Crop_MtCO2e]]/DataGHGFAO[[#This Row],[AFOLU_MtCO2e]],"")</f>
        <v>0.10790764830793442</v>
      </c>
      <c r="K110" s="2">
        <v>3.3640168999999998</v>
      </c>
      <c r="L110" s="4">
        <f>IFERROR(DataGHGFAO[[#This Row],[Livestock_MtCO2e]]/DataGHGFAO[[#This Row],[AFOLU_MtCO2e]],"")</f>
        <v>3.4626101356543267E-2</v>
      </c>
      <c r="N110" t="s">
        <v>271</v>
      </c>
      <c r="O110">
        <v>2018</v>
      </c>
      <c r="P110" t="s">
        <v>643</v>
      </c>
      <c r="Q110">
        <v>0</v>
      </c>
      <c r="S110" t="s">
        <v>123</v>
      </c>
      <c r="T110" t="s">
        <v>124</v>
      </c>
      <c r="U110">
        <v>331.23751114830964</v>
      </c>
      <c r="V110">
        <v>146.04362850135772</v>
      </c>
      <c r="W110">
        <v>607.43299999999999</v>
      </c>
      <c r="X110">
        <v>4.3791413754879978</v>
      </c>
      <c r="Y110">
        <v>1089.0932810251552</v>
      </c>
      <c r="Z110">
        <v>1766.2763145007452</v>
      </c>
      <c r="AA110">
        <v>6.8590001409251213</v>
      </c>
      <c r="AB110">
        <v>0.83411585180061598</v>
      </c>
      <c r="AC110">
        <v>20.320969600000002</v>
      </c>
      <c r="AD110">
        <v>1766.2763145007452</v>
      </c>
      <c r="AE110">
        <v>6.8866397470971593E-3</v>
      </c>
      <c r="AF110">
        <v>7.6931159927257369</v>
      </c>
      <c r="AG110">
        <v>7.0637806024147591E-3</v>
      </c>
      <c r="AI110" t="s">
        <v>123</v>
      </c>
      <c r="AJ110" t="s">
        <v>124</v>
      </c>
      <c r="AK110">
        <f>SUMIFS(DataLandRemPot[CO2 removal potential],DataLandRemPot[ISO3],DataShLandRemPot[[#This Row],[ISO3]])</f>
        <v>1089.0932810251552</v>
      </c>
      <c r="AL110">
        <f>SUMIFS(DataLandRemPot[CO2 removal potential],DataLandRemPot[ISO3],DataShLandRemPot[[#This Row],[ISO3]])+SUMIFS(DataLandRemPot[SCS cropland],DataLandRemPot[ISO3],DataShLandRemPot[[#This Row],[ISO3]])+SUMIFS(DataLandRemPot[SCS grassland],DataLandRemPot[ISO3],DataShLandRemPot[[#This Row],[ISO3]])+SUMIFS(DataLandRemPot[Agroforestry],DataLandRemPot[ISO3],DataShLandRemPot[[#This Row],[ISO3]])</f>
        <v>1117.1073666178809</v>
      </c>
      <c r="AM110">
        <f>SUMIFS(DataGHGFAO[TotalGHG_MtCO2e_2019],DataGHGFAO[ISO3],DataShLandRemPot[[#This Row],[ISO3]])-SUMIFS(DataGHGFAO[LULUCF_MtCO2e],DataGHGFAO[ISO3],DataShLandRemPot[[#This Row],[ISO3]])</f>
        <v>990.71926610000003</v>
      </c>
      <c r="AN110">
        <f>SUMIFS(DataGHGI[MtCO2e],DataGHGI[ISO3],DataShLandRemPot[[#This Row],[ISO3]])-SUMIFS(DataGHGI[MtCO2e],DataGHGI[Sector],"Land-Use Change and Forestry",DataGHGI[ISO3],DataShLandRemPot[[#This Row],[ISO3]])</f>
        <v>554.33348000000024</v>
      </c>
      <c r="AO110" s="3">
        <f>IFERROR(DataShLandRemPot[[#This Row],[CO2Removal_noagri]]/DataShLandRemPot[[#This Row],[FAOGHG_noLULUCF]],"")</f>
        <v>1.0992955505068633</v>
      </c>
      <c r="AP110" s="3">
        <f>IFERROR(DataShLandRemPot[[#This Row],[CO2Removal_withagri]]/DataShLandRemPot[[#This Row],[FAOGHG_noLULUCF]],"")</f>
        <v>1.1275720628866055</v>
      </c>
      <c r="AQ110" s="3">
        <f>IFERROR(DataShLandRemPot[[#This Row],[CO2Removal_noagri]]/DataShLandRemPot[[#This Row],[GHGI_noLULUCF]],"")</f>
        <v>1.9646897045171343</v>
      </c>
      <c r="AR110" s="3">
        <f>IFERROR(DataShLandRemPot[[#This Row],[CO2Removal_withagri]]/DataShLandRemPot[[#This Row],[GHGI_noLULUCF]],"")</f>
        <v>2.0152262255887563</v>
      </c>
      <c r="AS110" s="3"/>
      <c r="AU110" t="s">
        <v>67</v>
      </c>
      <c r="AV110" t="s">
        <v>68</v>
      </c>
      <c r="AW110">
        <v>64</v>
      </c>
      <c r="AX110">
        <v>7</v>
      </c>
      <c r="AY110">
        <v>146</v>
      </c>
      <c r="AZ110">
        <v>217</v>
      </c>
      <c r="BA110">
        <v>317</v>
      </c>
      <c r="BB110">
        <v>3379</v>
      </c>
    </row>
    <row r="111" spans="1:54">
      <c r="A111" s="2" t="s">
        <v>15</v>
      </c>
      <c r="B111" s="2" t="s">
        <v>16</v>
      </c>
      <c r="C111" s="2">
        <v>2.6</v>
      </c>
      <c r="D111" s="2">
        <v>2.0283000000000002E-3</v>
      </c>
      <c r="E111" s="4">
        <v>7.8011538461538463E-4</v>
      </c>
      <c r="F111" s="2">
        <v>2.0283000000000002E-3</v>
      </c>
      <c r="G111" s="2">
        <v>0</v>
      </c>
      <c r="H111" s="4">
        <f>IFERROR(DataGHGFAO[[#This Row],[LULUCF_MtCO2e]]/DataGHGFAO[[#This Row],[AFOLU_MtCO2e]],"")</f>
        <v>0</v>
      </c>
      <c r="I111" s="2">
        <v>2.0283000000000002E-3</v>
      </c>
      <c r="J111" s="4">
        <f>IFERROR(DataGHGFAO[[#This Row],[Crop_MtCO2e]]/DataGHGFAO[[#This Row],[AFOLU_MtCO2e]],"")</f>
        <v>1</v>
      </c>
      <c r="K111" s="2">
        <v>0</v>
      </c>
      <c r="L111" s="4">
        <f>IFERROR(DataGHGFAO[[#This Row],[Livestock_MtCO2e]]/DataGHGFAO[[#This Row],[AFOLU_MtCO2e]],"")</f>
        <v>0</v>
      </c>
      <c r="N111" t="s">
        <v>99</v>
      </c>
      <c r="O111">
        <v>2009</v>
      </c>
      <c r="P111" t="s">
        <v>638</v>
      </c>
      <c r="Q111">
        <v>0.44537480000000002</v>
      </c>
      <c r="S111" t="s">
        <v>65</v>
      </c>
      <c r="T111" t="s">
        <v>540</v>
      </c>
      <c r="U111">
        <v>1.1593267002965684</v>
      </c>
      <c r="V111">
        <v>0.62491151289084879</v>
      </c>
      <c r="W111">
        <v>0</v>
      </c>
      <c r="X111">
        <v>3.694076672E-3</v>
      </c>
      <c r="Y111">
        <v>1.7879322898594172</v>
      </c>
      <c r="Z111">
        <v>1.8004541078623151</v>
      </c>
      <c r="AA111">
        <v>6.8998817453261152</v>
      </c>
      <c r="AB111">
        <v>6.7365352064673054</v>
      </c>
      <c r="AC111">
        <v>146.29885469999999</v>
      </c>
      <c r="AD111">
        <v>1.8004541078623151</v>
      </c>
      <c r="AE111">
        <v>8.4319483039139054E-2</v>
      </c>
      <c r="AF111">
        <v>13.636416951793422</v>
      </c>
      <c r="AG111">
        <v>7.6269202302205947</v>
      </c>
      <c r="AI111" t="s">
        <v>65</v>
      </c>
      <c r="AJ111" t="s">
        <v>540</v>
      </c>
      <c r="AK111">
        <f>SUMIFS(DataLandRemPot[CO2 removal potential],DataLandRemPot[ISO3],DataShLandRemPot[[#This Row],[ISO3]])</f>
        <v>1.7879322898594172</v>
      </c>
      <c r="AL111">
        <f>SUMIFS(DataLandRemPot[CO2 removal potential],DataLandRemPot[ISO3],DataShLandRemPot[[#This Row],[ISO3]])+SUMIFS(DataLandRemPot[SCS cropland],DataLandRemPot[ISO3],DataShLandRemPot[[#This Row],[ISO3]])+SUMIFS(DataLandRemPot[SCS grassland],DataLandRemPot[ISO3],DataShLandRemPot[[#This Row],[ISO3]])+SUMIFS(DataLandRemPot[Agroforestry],DataLandRemPot[ISO3],DataShLandRemPot[[#This Row],[ISO3]])</f>
        <v>161.72320394165283</v>
      </c>
      <c r="AM111">
        <f>SUMIFS(DataGHGFAO[TotalGHG_MtCO2e_2019],DataGHGFAO[ISO3],DataShLandRemPot[[#This Row],[ISO3]])-SUMIFS(DataGHGFAO[LULUCF_MtCO2e],DataGHGFAO[ISO3],DataShLandRemPot[[#This Row],[ISO3]])</f>
        <v>893.72393479999994</v>
      </c>
      <c r="AN111">
        <f>SUMIFS(DataGHGI[MtCO2e],DataGHGI[ISO3],DataShLandRemPot[[#This Row],[ISO3]])-SUMIFS(DataGHGI[MtCO2e],DataGHGI[Sector],"Land-Use Change and Forestry",DataGHGI[ISO3],DataShLandRemPot[[#This Row],[ISO3]])</f>
        <v>483.66917000000001</v>
      </c>
      <c r="AO111" s="3">
        <f>IFERROR(DataShLandRemPot[[#This Row],[CO2Removal_noagri]]/DataShLandRemPot[[#This Row],[FAOGHG_noLULUCF]],"")</f>
        <v>2.000542024489392E-3</v>
      </c>
      <c r="AP111" s="3">
        <f>IFERROR(DataShLandRemPot[[#This Row],[CO2Removal_withagri]]/DataShLandRemPot[[#This Row],[FAOGHG_noLULUCF]],"")</f>
        <v>0.1809543167016599</v>
      </c>
      <c r="AQ111" s="3">
        <f>IFERROR(DataShLandRemPot[[#This Row],[CO2Removal_noagri]]/DataShLandRemPot[[#This Row],[GHGI_noLULUCF]],"")</f>
        <v>3.696601728531544E-3</v>
      </c>
      <c r="AR111" s="3">
        <f>IFERROR(DataShLandRemPot[[#This Row],[CO2Removal_withagri]]/DataShLandRemPot[[#This Row],[GHGI_noLULUCF]],"")</f>
        <v>0.33436740229205186</v>
      </c>
      <c r="AS111" s="3"/>
      <c r="AU111" t="s">
        <v>357</v>
      </c>
      <c r="AV111" t="s">
        <v>358</v>
      </c>
      <c r="AW111">
        <v>42</v>
      </c>
      <c r="AX111">
        <v>54</v>
      </c>
      <c r="AY111">
        <v>0</v>
      </c>
      <c r="AZ111">
        <v>96</v>
      </c>
      <c r="BA111">
        <v>244</v>
      </c>
      <c r="BB111">
        <v>2875</v>
      </c>
    </row>
    <row r="112" spans="1:54">
      <c r="A112" s="2" t="s">
        <v>363</v>
      </c>
      <c r="B112" s="2" t="s">
        <v>364</v>
      </c>
      <c r="C112" s="2">
        <v>44.16</v>
      </c>
      <c r="D112" s="2">
        <v>36.666445200000005</v>
      </c>
      <c r="E112" s="4">
        <v>0.83030899456521756</v>
      </c>
      <c r="F112" s="2">
        <v>36.666120300000003</v>
      </c>
      <c r="G112" s="2">
        <v>3.2490000000000004E-4</v>
      </c>
      <c r="H112" s="4">
        <f>IFERROR(DataGHGFAO[[#This Row],[LULUCF_MtCO2e]]/DataGHGFAO[[#This Row],[AFOLU_MtCO2e]],"")</f>
        <v>8.8609626111232615E-6</v>
      </c>
      <c r="I112" s="2">
        <v>6.2353136000000013</v>
      </c>
      <c r="J112" s="4">
        <f>IFERROR(DataGHGFAO[[#This Row],[Crop_MtCO2e]]/DataGHGFAO[[#This Row],[AFOLU_MtCO2e]],"")</f>
        <v>0.17005503440513509</v>
      </c>
      <c r="K112" s="2">
        <v>30.430806700000002</v>
      </c>
      <c r="L112" s="4">
        <f>IFERROR(DataGHGFAO[[#This Row],[Livestock_MtCO2e]]/DataGHGFAO[[#This Row],[AFOLU_MtCO2e]],"")</f>
        <v>0.82993610463225376</v>
      </c>
      <c r="N112" t="s">
        <v>99</v>
      </c>
      <c r="O112">
        <v>2009</v>
      </c>
      <c r="P112" t="s">
        <v>639</v>
      </c>
      <c r="Q112">
        <v>2.3549999999999999E-3</v>
      </c>
      <c r="S112" t="s">
        <v>57</v>
      </c>
      <c r="T112" t="s">
        <v>58</v>
      </c>
      <c r="U112">
        <v>0.34495452859937004</v>
      </c>
      <c r="V112">
        <v>1.4494428225972971E-3</v>
      </c>
      <c r="W112">
        <v>0</v>
      </c>
      <c r="X112">
        <v>0</v>
      </c>
      <c r="Y112">
        <v>0.34640397142196733</v>
      </c>
      <c r="Z112">
        <v>0.34640397142196733</v>
      </c>
      <c r="AA112">
        <v>2.1008635394039983</v>
      </c>
      <c r="AB112">
        <v>0.37528086105493497</v>
      </c>
      <c r="AC112">
        <v>37.944220700000002</v>
      </c>
      <c r="AD112">
        <v>0.34640397142196733</v>
      </c>
      <c r="AE112">
        <v>6.0739284884042163E-2</v>
      </c>
      <c r="AF112">
        <v>2.4761444004589332</v>
      </c>
      <c r="AG112">
        <v>7.1481409127456317</v>
      </c>
      <c r="AI112" t="s">
        <v>57</v>
      </c>
      <c r="AJ112" t="s">
        <v>58</v>
      </c>
      <c r="AK112">
        <f>SUMIFS(DataLandRemPot[CO2 removal potential],DataLandRemPot[ISO3],DataShLandRemPot[[#This Row],[ISO3]])</f>
        <v>0.34640397142196733</v>
      </c>
      <c r="AL112">
        <f>SUMIFS(DataLandRemPot[CO2 removal potential],DataLandRemPot[ISO3],DataShLandRemPot[[#This Row],[ISO3]])+SUMIFS(DataLandRemPot[SCS cropland],DataLandRemPot[ISO3],DataShLandRemPot[[#This Row],[ISO3]])+SUMIFS(DataLandRemPot[SCS grassland],DataLandRemPot[ISO3],DataShLandRemPot[[#This Row],[ISO3]])+SUMIFS(DataLandRemPot[Agroforestry],DataLandRemPot[ISO3],DataShLandRemPot[[#This Row],[ISO3]])</f>
        <v>40.766769071880901</v>
      </c>
      <c r="AM112">
        <f>SUMIFS(DataGHGFAO[TotalGHG_MtCO2e_2019],DataGHGFAO[ISO3],DataShLandRemPot[[#This Row],[ISO3]])-SUMIFS(DataGHGFAO[LULUCF_MtCO2e],DataGHGFAO[ISO3],DataShLandRemPot[[#This Row],[ISO3]])</f>
        <v>320.81389999999999</v>
      </c>
      <c r="AN112">
        <f>SUMIFS(DataGHGI[MtCO2e],DataGHGI[ISO3],DataShLandRemPot[[#This Row],[ISO3]])-SUMIFS(DataGHGI[MtCO2e],DataGHGI[Sector],"Land-Use Change and Forestry",DataGHGI[ISO3],DataShLandRemPot[[#This Row],[ISO3]])</f>
        <v>72.658000000000001</v>
      </c>
      <c r="AO112" s="3">
        <f>IFERROR(DataShLandRemPot[[#This Row],[CO2Removal_noagri]]/DataShLandRemPot[[#This Row],[FAOGHG_noLULUCF]],"")</f>
        <v>1.0797660931211751E-3</v>
      </c>
      <c r="AP112" s="3">
        <f>IFERROR(DataShLandRemPot[[#This Row],[CO2Removal_withagri]]/DataShLandRemPot[[#This Row],[FAOGHG_noLULUCF]],"")</f>
        <v>0.12707295124020782</v>
      </c>
      <c r="AQ112" s="3">
        <f>IFERROR(DataShLandRemPot[[#This Row],[CO2Removal_noagri]]/DataShLandRemPot[[#This Row],[GHGI_noLULUCF]],"")</f>
        <v>4.7675957419963024E-3</v>
      </c>
      <c r="AR112" s="3">
        <f>IFERROR(DataShLandRemPot[[#This Row],[CO2Removal_withagri]]/DataShLandRemPot[[#This Row],[GHGI_noLULUCF]],"")</f>
        <v>0.56107750105812026</v>
      </c>
      <c r="AS112" s="3"/>
      <c r="AU112" t="s">
        <v>47</v>
      </c>
      <c r="AV112" t="s">
        <v>48</v>
      </c>
      <c r="AW112">
        <v>25</v>
      </c>
      <c r="AX112">
        <v>21</v>
      </c>
      <c r="AY112">
        <v>30</v>
      </c>
      <c r="AZ112">
        <v>76</v>
      </c>
      <c r="BA112">
        <v>161</v>
      </c>
      <c r="BB112">
        <v>3033</v>
      </c>
    </row>
    <row r="113" spans="1:54">
      <c r="A113" s="2" t="s">
        <v>67</v>
      </c>
      <c r="B113" s="2" t="s">
        <v>68</v>
      </c>
      <c r="C113" s="2">
        <v>2.1800000000000002</v>
      </c>
      <c r="D113" s="2">
        <v>7.5811599999999993E-2</v>
      </c>
      <c r="E113" s="4">
        <v>3.4775963302752289E-2</v>
      </c>
      <c r="F113" s="2">
        <v>8.0346500000000001E-2</v>
      </c>
      <c r="G113" s="2">
        <v>-4.5347999999999994E-3</v>
      </c>
      <c r="H113" s="4">
        <f>IFERROR(DataGHGFAO[[#This Row],[LULUCF_MtCO2e]]/DataGHGFAO[[#This Row],[AFOLU_MtCO2e]],"")</f>
        <v>-5.9816703512391239E-2</v>
      </c>
      <c r="I113" s="2">
        <v>7.5593000000000049E-3</v>
      </c>
      <c r="J113" s="4">
        <f>IFERROR(DataGHGFAO[[#This Row],[Crop_MtCO2e]]/DataGHGFAO[[#This Row],[AFOLU_MtCO2e]],"")</f>
        <v>9.971165362556661E-2</v>
      </c>
      <c r="K113" s="2">
        <v>7.2787199999999996E-2</v>
      </c>
      <c r="L113" s="4">
        <f>IFERROR(DataGHGFAO[[#This Row],[Livestock_MtCO2e]]/DataGHGFAO[[#This Row],[AFOLU_MtCO2e]],"")</f>
        <v>0.96010636894617718</v>
      </c>
      <c r="N113" t="s">
        <v>99</v>
      </c>
      <c r="O113">
        <v>2009</v>
      </c>
      <c r="P113" t="s">
        <v>640</v>
      </c>
      <c r="Q113">
        <v>0.60477000000000003</v>
      </c>
      <c r="S113" t="s">
        <v>305</v>
      </c>
      <c r="T113" t="s">
        <v>306</v>
      </c>
      <c r="U113">
        <v>0.60911085904624374</v>
      </c>
      <c r="V113">
        <v>1.1057813866625685</v>
      </c>
      <c r="W113">
        <v>11.6008</v>
      </c>
      <c r="X113">
        <v>0</v>
      </c>
      <c r="Y113">
        <v>13.315692245708812</v>
      </c>
      <c r="Z113">
        <v>13.315692245708812</v>
      </c>
      <c r="AA113">
        <v>0.64628147277481696</v>
      </c>
      <c r="AB113">
        <v>1.5224071581817264</v>
      </c>
      <c r="AC113">
        <v>3.6352727850000002</v>
      </c>
      <c r="AD113">
        <v>13.315692245708812</v>
      </c>
      <c r="AE113">
        <v>0.11342719221450828</v>
      </c>
      <c r="AF113">
        <v>2.1686886309565434</v>
      </c>
      <c r="AG113">
        <v>0.16286713382516307</v>
      </c>
      <c r="AI113" t="s">
        <v>305</v>
      </c>
      <c r="AJ113" t="s">
        <v>306</v>
      </c>
      <c r="AK113">
        <f>SUMIFS(DataLandRemPot[CO2 removal potential],DataLandRemPot[ISO3],DataShLandRemPot[[#This Row],[ISO3]])</f>
        <v>13.315692245708812</v>
      </c>
      <c r="AL113">
        <f>SUMIFS(DataLandRemPot[CO2 removal potential],DataLandRemPot[ISO3],DataShLandRemPot[[#This Row],[ISO3]])+SUMIFS(DataLandRemPot[SCS cropland],DataLandRemPot[ISO3],DataShLandRemPot[[#This Row],[ISO3]])+SUMIFS(DataLandRemPot[SCS grassland],DataLandRemPot[ISO3],DataShLandRemPot[[#This Row],[ISO3]])+SUMIFS(DataLandRemPot[Agroforestry],DataLandRemPot[ISO3],DataShLandRemPot[[#This Row],[ISO3]])</f>
        <v>19.119653661665357</v>
      </c>
      <c r="AM113">
        <f>SUMIFS(DataGHGFAO[TotalGHG_MtCO2e_2019],DataGHGFAO[ISO3],DataShLandRemPot[[#This Row],[ISO3]])-SUMIFS(DataGHGFAO[LULUCF_MtCO2e],DataGHGFAO[ISO3],DataShLandRemPot[[#This Row],[ISO3]])</f>
        <v>59.474275800000001</v>
      </c>
      <c r="AN113">
        <f>SUMIFS(DataGHGI[MtCO2e],DataGHGI[ISO3],DataShLandRemPot[[#This Row],[ISO3]])-SUMIFS(DataGHGI[MtCO2e],DataGHGI[Sector],"Land-Use Change and Forestry",DataGHGI[ISO3],DataShLandRemPot[[#This Row],[ISO3]])</f>
        <v>65.232228571356615</v>
      </c>
      <c r="AO113" s="3">
        <f>IFERROR(DataShLandRemPot[[#This Row],[CO2Removal_noagri]]/DataShLandRemPot[[#This Row],[FAOGHG_noLULUCF]],"")</f>
        <v>0.22388994345196905</v>
      </c>
      <c r="AP113" s="3">
        <f>IFERROR(DataShLandRemPot[[#This Row],[CO2Removal_withagri]]/DataShLandRemPot[[#This Row],[FAOGHG_noLULUCF]],"")</f>
        <v>0.32147770451145796</v>
      </c>
      <c r="AQ113" s="3">
        <f>IFERROR(DataShLandRemPot[[#This Row],[CO2Removal_noagri]]/DataShLandRemPot[[#This Row],[GHGI_noLULUCF]],"")</f>
        <v>0.20412750778770289</v>
      </c>
      <c r="AR113" s="3">
        <f>IFERROR(DataShLandRemPot[[#This Row],[CO2Removal_withagri]]/DataShLandRemPot[[#This Row],[GHGI_noLULUCF]],"")</f>
        <v>0.29310134086175882</v>
      </c>
      <c r="AS113" s="3"/>
      <c r="AU113" t="s">
        <v>193</v>
      </c>
      <c r="AV113" t="s">
        <v>194</v>
      </c>
      <c r="AW113">
        <v>49</v>
      </c>
      <c r="AX113">
        <v>5</v>
      </c>
      <c r="AY113">
        <v>169</v>
      </c>
      <c r="AZ113">
        <v>223</v>
      </c>
      <c r="BA113">
        <v>165</v>
      </c>
      <c r="BB113">
        <v>3163</v>
      </c>
    </row>
    <row r="114" spans="1:54">
      <c r="A114" s="2" t="s">
        <v>547</v>
      </c>
      <c r="B114" s="2" t="s">
        <v>548</v>
      </c>
      <c r="C114" s="2">
        <v>0.17</v>
      </c>
      <c r="D114" s="2">
        <v>0</v>
      </c>
      <c r="E114" s="4">
        <v>0</v>
      </c>
      <c r="F114" s="2">
        <v>0</v>
      </c>
      <c r="G114" s="2">
        <v>0</v>
      </c>
      <c r="H114" s="4"/>
      <c r="I114" s="2">
        <v>0</v>
      </c>
      <c r="J114" s="4" t="str">
        <f>IFERROR(DataGHGFAO[[#This Row],[Crop_MtCO2e]]/DataGHGFAO[[#This Row],[AFOLU_MtCO2e]],"")</f>
        <v/>
      </c>
      <c r="K114" s="2">
        <v>0</v>
      </c>
      <c r="L114" s="4" t="str">
        <f>IFERROR(DataGHGFAO[[#This Row],[Livestock_MtCO2e]]/DataGHGFAO[[#This Row],[AFOLU_MtCO2e]],"")</f>
        <v/>
      </c>
      <c r="N114" t="s">
        <v>99</v>
      </c>
      <c r="O114">
        <v>2009</v>
      </c>
      <c r="P114" t="s">
        <v>641</v>
      </c>
      <c r="Q114">
        <v>5.5110000000000001</v>
      </c>
      <c r="S114" t="s">
        <v>443</v>
      </c>
      <c r="T114" t="s">
        <v>444</v>
      </c>
      <c r="U114">
        <v>8.5333598032705444E-4</v>
      </c>
      <c r="V114">
        <v>0</v>
      </c>
      <c r="W114">
        <v>0</v>
      </c>
      <c r="X114">
        <v>0</v>
      </c>
      <c r="Y114">
        <v>8.5333598032705444E-4</v>
      </c>
      <c r="Z114">
        <v>8.5333598032705444E-4</v>
      </c>
      <c r="AA114">
        <v>5.8244886066962601E-3</v>
      </c>
      <c r="AB114">
        <v>0</v>
      </c>
      <c r="AC114">
        <v>4.3345032540000002E-2</v>
      </c>
      <c r="AD114">
        <v>8.5333598032705444E-4</v>
      </c>
      <c r="AE114">
        <v>0.1164365440363813</v>
      </c>
      <c r="AF114">
        <v>5.8244886066962601E-3</v>
      </c>
      <c r="AG114">
        <v>6.8255514134818656</v>
      </c>
      <c r="AI114" t="s">
        <v>443</v>
      </c>
      <c r="AJ114" t="s">
        <v>444</v>
      </c>
      <c r="AK114">
        <f>SUMIFS(DataLandRemPot[CO2 removal potential],DataLandRemPot[ISO3],DataShLandRemPot[[#This Row],[ISO3]])</f>
        <v>8.5333598032705444E-4</v>
      </c>
      <c r="AL114">
        <f>SUMIFS(DataLandRemPot[CO2 removal potential],DataLandRemPot[ISO3],DataShLandRemPot[[#This Row],[ISO3]])+SUMIFS(DataLandRemPot[SCS cropland],DataLandRemPot[ISO3],DataShLandRemPot[[#This Row],[ISO3]])+SUMIFS(DataLandRemPot[SCS grassland],DataLandRemPot[ISO3],DataShLandRemPot[[#This Row],[ISO3]])+SUMIFS(DataLandRemPot[Agroforestry],DataLandRemPot[ISO3],DataShLandRemPot[[#This Row],[ISO3]])</f>
        <v>5.0022857127023312E-2</v>
      </c>
      <c r="AM114">
        <f>SUMIFS(DataGHGFAO[TotalGHG_MtCO2e_2019],DataGHGFAO[ISO3],DataShLandRemPot[[#This Row],[ISO3]])-SUMIFS(DataGHGFAO[LULUCF_MtCO2e],DataGHGFAO[ISO3],DataShLandRemPot[[#This Row],[ISO3]])</f>
        <v>0</v>
      </c>
      <c r="AN114">
        <f>SUMIFS(DataGHGI[MtCO2e],DataGHGI[ISO3],DataShLandRemPot[[#This Row],[ISO3]])-SUMIFS(DataGHGI[MtCO2e],DataGHGI[Sector],"Land-Use Change and Forestry",DataGHGI[ISO3],DataShLandRemPot[[#This Row],[ISO3]])</f>
        <v>0</v>
      </c>
      <c r="AO114" s="3" t="str">
        <f>IFERROR(DataShLandRemPot[[#This Row],[CO2Removal_noagri]]/DataShLandRemPot[[#This Row],[FAOGHG_noLULUCF]],"")</f>
        <v/>
      </c>
      <c r="AP114" s="3" t="str">
        <f>IFERROR(DataShLandRemPot[[#This Row],[CO2Removal_withagri]]/DataShLandRemPot[[#This Row],[FAOGHG_noLULUCF]],"")</f>
        <v/>
      </c>
      <c r="AQ114" s="3" t="str">
        <f>IFERROR(DataShLandRemPot[[#This Row],[CO2Removal_noagri]]/DataShLandRemPot[[#This Row],[GHGI_noLULUCF]],"")</f>
        <v/>
      </c>
      <c r="AR114" s="3" t="str">
        <f>IFERROR(DataShLandRemPot[[#This Row],[CO2Removal_withagri]]/DataShLandRemPot[[#This Row],[GHGI_noLULUCF]],"")</f>
        <v/>
      </c>
      <c r="AS114" s="3"/>
      <c r="AU114" t="s">
        <v>327</v>
      </c>
      <c r="AV114" t="s">
        <v>328</v>
      </c>
      <c r="AW114">
        <v>147</v>
      </c>
      <c r="AX114">
        <v>329</v>
      </c>
      <c r="AY114">
        <v>6</v>
      </c>
      <c r="AZ114">
        <v>482</v>
      </c>
      <c r="BA114">
        <v>451</v>
      </c>
      <c r="BB114">
        <v>2880</v>
      </c>
    </row>
    <row r="115" spans="1:54">
      <c r="A115" s="2" t="s">
        <v>357</v>
      </c>
      <c r="B115" s="2" t="s">
        <v>358</v>
      </c>
      <c r="C115" s="2">
        <v>13.21</v>
      </c>
      <c r="D115" s="2">
        <v>9.1730912999999994</v>
      </c>
      <c r="E115" s="4">
        <v>0.69440509462528377</v>
      </c>
      <c r="F115" s="2">
        <v>10.255579299999999</v>
      </c>
      <c r="G115" s="2">
        <v>-1.0824880000000001</v>
      </c>
      <c r="H115" s="4">
        <v>9.5473767385381478E-2</v>
      </c>
      <c r="I115" s="2">
        <v>0.70626809999999907</v>
      </c>
      <c r="J115" s="4">
        <f>IFERROR(DataGHGFAO[[#This Row],[Crop_MtCO2e]]/DataGHGFAO[[#This Row],[AFOLU_MtCO2e]],"")</f>
        <v>7.6993466749862086E-2</v>
      </c>
      <c r="K115" s="2">
        <v>9.5493112</v>
      </c>
      <c r="L115" s="4">
        <f>IFERROR(DataGHGFAO[[#This Row],[Livestock_MtCO2e]]/DataGHGFAO[[#This Row],[AFOLU_MtCO2e]],"")</f>
        <v>1.0410134258665888</v>
      </c>
      <c r="N115" t="s">
        <v>99</v>
      </c>
      <c r="O115">
        <v>2009</v>
      </c>
      <c r="P115" t="s">
        <v>642</v>
      </c>
      <c r="Q115">
        <v>0.15031999999999998</v>
      </c>
      <c r="S115" t="s">
        <v>41</v>
      </c>
      <c r="T115" t="s">
        <v>42</v>
      </c>
      <c r="U115">
        <v>8.7570057074891378E-2</v>
      </c>
      <c r="V115">
        <v>7.1266100625162337E-2</v>
      </c>
      <c r="W115">
        <v>0</v>
      </c>
      <c r="X115">
        <v>0</v>
      </c>
      <c r="Y115">
        <v>0.15883615770005372</v>
      </c>
      <c r="Z115">
        <v>0.15883615770005372</v>
      </c>
      <c r="AA115">
        <v>0.11669868597595637</v>
      </c>
      <c r="AB115">
        <v>5.5787620476749457E-3</v>
      </c>
      <c r="AC115">
        <v>1.0781152250000001</v>
      </c>
      <c r="AD115">
        <v>0.15883615770005372</v>
      </c>
      <c r="AE115">
        <v>8.9960899342112932E-2</v>
      </c>
      <c r="AF115">
        <v>0.12227744802363132</v>
      </c>
      <c r="AG115">
        <v>0.76983383251148718</v>
      </c>
      <c r="AI115" t="s">
        <v>41</v>
      </c>
      <c r="AJ115" t="s">
        <v>42</v>
      </c>
      <c r="AK115">
        <f>SUMIFS(DataLandRemPot[CO2 removal potential],DataLandRemPot[ISO3],DataShLandRemPot[[#This Row],[ISO3]])</f>
        <v>0.15883615770005372</v>
      </c>
      <c r="AL115">
        <f>SUMIFS(DataLandRemPot[CO2 removal potential],DataLandRemPot[ISO3],DataShLandRemPot[[#This Row],[ISO3]])+SUMIFS(DataLandRemPot[SCS cropland],DataLandRemPot[ISO3],DataShLandRemPot[[#This Row],[ISO3]])+SUMIFS(DataLandRemPot[SCS grassland],DataLandRemPot[ISO3],DataShLandRemPot[[#This Row],[ISO3]])+SUMIFS(DataLandRemPot[Agroforestry],DataLandRemPot[ISO3],DataShLandRemPot[[#This Row],[ISO3]])</f>
        <v>1.3592288307236853</v>
      </c>
      <c r="AM115">
        <f>SUMIFS(DataGHGFAO[TotalGHG_MtCO2e_2019],DataGHGFAO[ISO3],DataShLandRemPot[[#This Row],[ISO3]])-SUMIFS(DataGHGFAO[LULUCF_MtCO2e],DataGHGFAO[ISO3],DataShLandRemPot[[#This Row],[ISO3]])</f>
        <v>87.178233300000002</v>
      </c>
      <c r="AN115">
        <f>SUMIFS(DataGHGI[MtCO2e],DataGHGI[ISO3],DataShLandRemPot[[#This Row],[ISO3]])-SUMIFS(DataGHGI[MtCO2e],DataGHGI[Sector],"Land-Use Change and Forestry",DataGHGI[ISO3],DataShLandRemPot[[#This Row],[ISO3]])</f>
        <v>80.367079459957196</v>
      </c>
      <c r="AO115" s="3">
        <f>IFERROR(DataShLandRemPot[[#This Row],[CO2Removal_noagri]]/DataShLandRemPot[[#This Row],[FAOGHG_noLULUCF]],"")</f>
        <v>1.8219703667710562E-3</v>
      </c>
      <c r="AP115" s="3">
        <f>IFERROR(DataShLandRemPot[[#This Row],[CO2Removal_withagri]]/DataShLandRemPot[[#This Row],[FAOGHG_noLULUCF]],"")</f>
        <v>1.5591378481441253E-2</v>
      </c>
      <c r="AQ115" s="3">
        <f>IFERROR(DataShLandRemPot[[#This Row],[CO2Removal_noagri]]/DataShLandRemPot[[#This Row],[GHGI_noLULUCF]],"")</f>
        <v>1.9763833495927102E-3</v>
      </c>
      <c r="AR115" s="3">
        <f>IFERROR(DataShLandRemPot[[#This Row],[CO2Removal_withagri]]/DataShLandRemPot[[#This Row],[GHGI_noLULUCF]],"")</f>
        <v>1.6912756315860894E-2</v>
      </c>
      <c r="AS115" s="3"/>
      <c r="AU115" t="s">
        <v>139</v>
      </c>
      <c r="AV115" t="s">
        <v>140</v>
      </c>
      <c r="AW115">
        <v>80</v>
      </c>
      <c r="AX115">
        <v>17</v>
      </c>
      <c r="AY115">
        <v>376</v>
      </c>
      <c r="AZ115">
        <v>473</v>
      </c>
      <c r="BA115">
        <v>543</v>
      </c>
      <c r="BB115">
        <v>3520</v>
      </c>
    </row>
    <row r="116" spans="1:54">
      <c r="A116" s="2" t="s">
        <v>47</v>
      </c>
      <c r="B116" s="2" t="s">
        <v>48</v>
      </c>
      <c r="C116" s="2">
        <v>6.83</v>
      </c>
      <c r="D116" s="2">
        <v>0.11303279999999999</v>
      </c>
      <c r="E116" s="4">
        <v>1.6549458272327962E-2</v>
      </c>
      <c r="F116" s="2">
        <v>0.13805729999999999</v>
      </c>
      <c r="G116" s="2">
        <v>-2.5024600000000001E-2</v>
      </c>
      <c r="H116" s="4">
        <v>0.15344805278820028</v>
      </c>
      <c r="I116" s="2">
        <v>4.86592E-2</v>
      </c>
      <c r="J116" s="4">
        <f>IFERROR(DataGHGFAO[[#This Row],[Crop_MtCO2e]]/DataGHGFAO[[#This Row],[AFOLU_MtCO2e]],"")</f>
        <v>0.43048743373604836</v>
      </c>
      <c r="K116" s="2">
        <v>8.9398099999999994E-2</v>
      </c>
      <c r="L116" s="4">
        <f>IFERROR(DataGHGFAO[[#This Row],[Livestock_MtCO2e]]/DataGHGFAO[[#This Row],[AFOLU_MtCO2e]],"")</f>
        <v>0.79090405616776727</v>
      </c>
      <c r="N116" t="s">
        <v>225</v>
      </c>
      <c r="O116">
        <v>2004</v>
      </c>
      <c r="P116" t="s">
        <v>638</v>
      </c>
      <c r="Q116">
        <v>9.0345499999999994</v>
      </c>
      <c r="S116" t="s">
        <v>117</v>
      </c>
      <c r="T116" t="s">
        <v>118</v>
      </c>
      <c r="U116">
        <v>6.4316074184415069</v>
      </c>
      <c r="V116">
        <v>2.9485235820421689</v>
      </c>
      <c r="W116">
        <v>0</v>
      </c>
      <c r="X116">
        <v>0</v>
      </c>
      <c r="Y116">
        <v>9.3801310004836758</v>
      </c>
      <c r="Z116">
        <v>9.3801310004836758</v>
      </c>
      <c r="AA116">
        <v>5.8723633200019414</v>
      </c>
      <c r="AB116">
        <v>3.0546390765319731</v>
      </c>
      <c r="AC116">
        <v>27.980701019999998</v>
      </c>
      <c r="AD116">
        <v>9.3801310004836758</v>
      </c>
      <c r="AE116">
        <v>0.19285850178490804</v>
      </c>
      <c r="AF116">
        <v>8.9270023965339149</v>
      </c>
      <c r="AG116">
        <v>0.95169272114361769</v>
      </c>
      <c r="AI116" t="s">
        <v>117</v>
      </c>
      <c r="AJ116" t="s">
        <v>118</v>
      </c>
      <c r="AK116">
        <f>SUMIFS(DataLandRemPot[CO2 removal potential],DataLandRemPot[ISO3],DataShLandRemPot[[#This Row],[ISO3]])</f>
        <v>9.3801310004836758</v>
      </c>
      <c r="AL116">
        <f>SUMIFS(DataLandRemPot[CO2 removal potential],DataLandRemPot[ISO3],DataShLandRemPot[[#This Row],[ISO3]])+SUMIFS(DataLandRemPot[SCS cropland],DataLandRemPot[ISO3],DataShLandRemPot[[#This Row],[ISO3]])+SUMIFS(DataLandRemPot[SCS grassland],DataLandRemPot[ISO3],DataShLandRemPot[[#This Row],[ISO3]])+SUMIFS(DataLandRemPot[Agroforestry],DataLandRemPot[ISO3],DataShLandRemPot[[#This Row],[ISO3]])</f>
        <v>46.287834417017592</v>
      </c>
      <c r="AM116">
        <f>SUMIFS(DataGHGFAO[TotalGHG_MtCO2e_2019],DataGHGFAO[ISO3],DataShLandRemPot[[#This Row],[ISO3]])-SUMIFS(DataGHGFAO[LULUCF_MtCO2e],DataGHGFAO[ISO3],DataShLandRemPot[[#This Row],[ISO3]])</f>
        <v>389.00587150000001</v>
      </c>
      <c r="AN116">
        <f>SUMIFS(DataGHGI[MtCO2e],DataGHGI[ISO3],DataShLandRemPot[[#This Row],[ISO3]])-SUMIFS(DataGHGI[MtCO2e],DataGHGI[Sector],"Land-Use Change and Forestry",DataGHGI[ISO3],DataShLandRemPot[[#This Row],[ISO3]])</f>
        <v>391.26313047851664</v>
      </c>
      <c r="AO116" s="3">
        <f>IFERROR(DataShLandRemPot[[#This Row],[CO2Removal_noagri]]/DataShLandRemPot[[#This Row],[FAOGHG_noLULUCF]],"")</f>
        <v>2.4113083343225775E-2</v>
      </c>
      <c r="AP116" s="3">
        <f>IFERROR(DataShLandRemPot[[#This Row],[CO2Removal_withagri]]/DataShLandRemPot[[#This Row],[FAOGHG_noLULUCF]],"")</f>
        <v>0.11899006623867267</v>
      </c>
      <c r="AQ116" s="3">
        <f>IFERROR(DataShLandRemPot[[#This Row],[CO2Removal_noagri]]/DataShLandRemPot[[#This Row],[GHGI_noLULUCF]],"")</f>
        <v>2.3973971145739521E-2</v>
      </c>
      <c r="AR116" s="3">
        <f>IFERROR(DataShLandRemPot[[#This Row],[CO2Removal_withagri]]/DataShLandRemPot[[#This Row],[GHGI_noLULUCF]],"")</f>
        <v>0.11830359369769228</v>
      </c>
      <c r="AS116" s="3"/>
      <c r="AU116" t="s">
        <v>201</v>
      </c>
      <c r="AV116" t="s">
        <v>202</v>
      </c>
      <c r="AW116">
        <v>37</v>
      </c>
      <c r="AX116">
        <v>27</v>
      </c>
      <c r="AY116">
        <v>0</v>
      </c>
      <c r="AZ116">
        <v>64</v>
      </c>
      <c r="BA116">
        <v>75</v>
      </c>
      <c r="BB116">
        <v>3365</v>
      </c>
    </row>
    <row r="117" spans="1:54">
      <c r="A117" s="2" t="s">
        <v>193</v>
      </c>
      <c r="B117" s="2" t="s">
        <v>194</v>
      </c>
      <c r="C117" s="2">
        <v>670.84</v>
      </c>
      <c r="D117" s="2">
        <v>118.6024407</v>
      </c>
      <c r="E117" s="4">
        <v>0.17679691237851053</v>
      </c>
      <c r="F117" s="2">
        <v>101.63654459999999</v>
      </c>
      <c r="G117" s="2">
        <v>16.965896100000002</v>
      </c>
      <c r="H117" s="4">
        <v>0.14304845667480434</v>
      </c>
      <c r="I117" s="2">
        <v>11.490476699999988</v>
      </c>
      <c r="J117" s="4">
        <f>IFERROR(DataGHGFAO[[#This Row],[Crop_MtCO2e]]/DataGHGFAO[[#This Row],[AFOLU_MtCO2e]],"")</f>
        <v>9.6882295441665295E-2</v>
      </c>
      <c r="K117" s="2">
        <v>90.146067900000006</v>
      </c>
      <c r="L117" s="4">
        <f>IFERROR(DataGHGFAO[[#This Row],[Livestock_MtCO2e]]/DataGHGFAO[[#This Row],[AFOLU_MtCO2e]],"")</f>
        <v>0.76006924788353025</v>
      </c>
      <c r="N117" t="s">
        <v>225</v>
      </c>
      <c r="O117">
        <v>2004</v>
      </c>
      <c r="P117" t="s">
        <v>639</v>
      </c>
      <c r="Q117">
        <v>21.270580000000002</v>
      </c>
      <c r="S117" t="s">
        <v>91</v>
      </c>
      <c r="T117" t="s">
        <v>92</v>
      </c>
      <c r="U117">
        <v>1.8744504888621245</v>
      </c>
      <c r="V117">
        <v>0.61456137836216795</v>
      </c>
      <c r="W117">
        <v>0</v>
      </c>
      <c r="X117">
        <v>1.3275746879999991E-2</v>
      </c>
      <c r="Y117">
        <v>2.5022876141042922</v>
      </c>
      <c r="Z117">
        <v>4.4082115488312583</v>
      </c>
      <c r="AA117">
        <v>7.3995615275660495E-2</v>
      </c>
      <c r="AB117">
        <v>0.14716738382936212</v>
      </c>
      <c r="AC117">
        <v>0.33089830209999999</v>
      </c>
      <c r="AD117">
        <v>4.4082115488312583</v>
      </c>
      <c r="AE117">
        <v>7.2409212319027208E-2</v>
      </c>
      <c r="AF117">
        <v>0.22116299910502263</v>
      </c>
      <c r="AG117">
        <v>8.8384323951581065E-2</v>
      </c>
      <c r="AI117" t="s">
        <v>91</v>
      </c>
      <c r="AJ117" t="s">
        <v>92</v>
      </c>
      <c r="AK117">
        <f>SUMIFS(DataLandRemPot[CO2 removal potential],DataLandRemPot[ISO3],DataShLandRemPot[[#This Row],[ISO3]])</f>
        <v>2.5022876141042922</v>
      </c>
      <c r="AL117">
        <f>SUMIFS(DataLandRemPot[CO2 removal potential],DataLandRemPot[ISO3],DataShLandRemPot[[#This Row],[ISO3]])+SUMIFS(DataLandRemPot[SCS cropland],DataLandRemPot[ISO3],DataShLandRemPot[[#This Row],[ISO3]])+SUMIFS(DataLandRemPot[SCS grassland],DataLandRemPot[ISO3],DataShLandRemPot[[#This Row],[ISO3]])+SUMIFS(DataLandRemPot[Agroforestry],DataLandRemPot[ISO3],DataShLandRemPot[[#This Row],[ISO3]])</f>
        <v>3.0543489153093151</v>
      </c>
      <c r="AM117">
        <f>SUMIFS(DataGHGFAO[TotalGHG_MtCO2e_2019],DataGHGFAO[ISO3],DataShLandRemPot[[#This Row],[ISO3]])-SUMIFS(DataGHGFAO[LULUCF_MtCO2e],DataGHGFAO[ISO3],DataShLandRemPot[[#This Row],[ISO3]])</f>
        <v>9.9703873999999999</v>
      </c>
      <c r="AN117">
        <f>SUMIFS(DataGHGI[MtCO2e],DataGHGI[ISO3],DataShLandRemPot[[#This Row],[ISO3]])-SUMIFS(DataGHGI[MtCO2e],DataGHGI[Sector],"Land-Use Change and Forestry",DataGHGI[ISO3],DataShLandRemPot[[#This Row],[ISO3]])</f>
        <v>14.91849</v>
      </c>
      <c r="AO117" s="3">
        <f>IFERROR(DataShLandRemPot[[#This Row],[CO2Removal_noagri]]/DataShLandRemPot[[#This Row],[FAOGHG_noLULUCF]],"")</f>
        <v>0.25097195462076954</v>
      </c>
      <c r="AP117" s="3">
        <f>IFERROR(DataShLandRemPot[[#This Row],[CO2Removal_withagri]]/DataShLandRemPot[[#This Row],[FAOGHG_noLULUCF]],"")</f>
        <v>0.30634204998988457</v>
      </c>
      <c r="AQ117" s="3">
        <f>IFERROR(DataShLandRemPot[[#This Row],[CO2Removal_noagri]]/DataShLandRemPot[[#This Row],[GHGI_noLULUCF]],"")</f>
        <v>0.16773062247615492</v>
      </c>
      <c r="AR117" s="3">
        <f>IFERROR(DataShLandRemPot[[#This Row],[CO2Removal_withagri]]/DataShLandRemPot[[#This Row],[GHGI_noLULUCF]],"")</f>
        <v>0.20473579533245759</v>
      </c>
      <c r="AS117" s="3"/>
      <c r="AU117" t="s">
        <v>207</v>
      </c>
      <c r="AV117" t="s">
        <v>208</v>
      </c>
      <c r="AW117">
        <v>3</v>
      </c>
      <c r="AX117">
        <v>0</v>
      </c>
      <c r="AY117">
        <v>39</v>
      </c>
      <c r="AZ117">
        <v>42</v>
      </c>
      <c r="BA117">
        <v>12</v>
      </c>
      <c r="BB117">
        <v>2130</v>
      </c>
    </row>
    <row r="118" spans="1:54">
      <c r="A118" s="2" t="s">
        <v>13</v>
      </c>
      <c r="B118" s="2" t="s">
        <v>14</v>
      </c>
      <c r="C118" s="2">
        <v>226.11</v>
      </c>
      <c r="D118" s="2">
        <v>3.5089799999999997E-2</v>
      </c>
      <c r="E118" s="4">
        <v>1.5518906726814379E-4</v>
      </c>
      <c r="F118" s="2">
        <v>7.0022499999999988E-2</v>
      </c>
      <c r="G118" s="2">
        <v>-3.4932699999999997E-2</v>
      </c>
      <c r="H118" s="4">
        <v>0.33283439029223899</v>
      </c>
      <c r="I118" s="2">
        <v>6.8619999999999792E-4</v>
      </c>
      <c r="J118" s="4">
        <f>IFERROR(DataGHGFAO[[#This Row],[Crop_MtCO2e]]/DataGHGFAO[[#This Row],[AFOLU_MtCO2e]],"")</f>
        <v>1.9555540356456805E-2</v>
      </c>
      <c r="K118" s="2">
        <v>6.933629999999999E-2</v>
      </c>
      <c r="L118" s="4">
        <f>IFERROR(DataGHGFAO[[#This Row],[Livestock_MtCO2e]]/DataGHGFAO[[#This Row],[AFOLU_MtCO2e]],"")</f>
        <v>1.9759673751346543</v>
      </c>
      <c r="N118" t="s">
        <v>225</v>
      </c>
      <c r="O118">
        <v>2004</v>
      </c>
      <c r="P118" t="s">
        <v>640</v>
      </c>
      <c r="Q118">
        <v>11.657172899999999</v>
      </c>
      <c r="S118" t="s">
        <v>45</v>
      </c>
      <c r="T118" t="s">
        <v>46</v>
      </c>
      <c r="U118">
        <v>4.7359872213333247</v>
      </c>
      <c r="V118">
        <v>54.370138591628503</v>
      </c>
      <c r="W118">
        <v>0</v>
      </c>
      <c r="X118">
        <v>3.4173028266666671E-4</v>
      </c>
      <c r="Y118">
        <v>59.106467543244491</v>
      </c>
      <c r="Z118">
        <v>59.108917150180645</v>
      </c>
      <c r="AA118">
        <v>10.516191987421161</v>
      </c>
      <c r="AB118">
        <v>1.0546381219867545E-2</v>
      </c>
      <c r="AC118">
        <v>2.852737716</v>
      </c>
      <c r="AD118">
        <v>59.108917150180645</v>
      </c>
      <c r="AE118">
        <v>0.14522454757133585</v>
      </c>
      <c r="AF118">
        <v>10.526738368641029</v>
      </c>
      <c r="AG118">
        <v>0.17809791053642776</v>
      </c>
      <c r="AI118" t="s">
        <v>45</v>
      </c>
      <c r="AJ118" t="s">
        <v>46</v>
      </c>
      <c r="AK118">
        <f>SUMIFS(DataLandRemPot[CO2 removal potential],DataLandRemPot[ISO3],DataShLandRemPot[[#This Row],[ISO3]])</f>
        <v>59.106467543244491</v>
      </c>
      <c r="AL118">
        <f>SUMIFS(DataLandRemPot[CO2 removal potential],DataLandRemPot[ISO3],DataShLandRemPot[[#This Row],[ISO3]])+SUMIFS(DataLandRemPot[SCS cropland],DataLandRemPot[ISO3],DataShLandRemPot[[#This Row],[ISO3]])+SUMIFS(DataLandRemPot[SCS grassland],DataLandRemPot[ISO3],DataShLandRemPot[[#This Row],[ISO3]])+SUMIFS(DataLandRemPot[Agroforestry],DataLandRemPot[ISO3],DataShLandRemPot[[#This Row],[ISO3]])</f>
        <v>72.485943627885518</v>
      </c>
      <c r="AM118">
        <f>SUMIFS(DataGHGFAO[TotalGHG_MtCO2e_2019],DataGHGFAO[ISO3],DataShLandRemPot[[#This Row],[ISO3]])-SUMIFS(DataGHGFAO[LULUCF_MtCO2e],DataGHGFAO[ISO3],DataShLandRemPot[[#This Row],[ISO3]])</f>
        <v>1191.4161217999999</v>
      </c>
      <c r="AN118">
        <f>SUMIFS(DataGHGI[MtCO2e],DataGHGI[ISO3],DataShLandRemPot[[#This Row],[ISO3]])-SUMIFS(DataGHGI[MtCO2e],DataGHGI[Sector],"Land-Use Change and Forestry",DataGHGI[ISO3],DataShLandRemPot[[#This Row],[ISO3]])</f>
        <v>1180.9526367876515</v>
      </c>
      <c r="AO118" s="3">
        <f>IFERROR(DataShLandRemPot[[#This Row],[CO2Removal_noagri]]/DataShLandRemPot[[#This Row],[FAOGHG_noLULUCF]],"")</f>
        <v>4.9610263334313474E-2</v>
      </c>
      <c r="AP118" s="3">
        <f>IFERROR(DataShLandRemPot[[#This Row],[CO2Removal_withagri]]/DataShLandRemPot[[#This Row],[FAOGHG_noLULUCF]],"")</f>
        <v>6.0840156769385693E-2</v>
      </c>
      <c r="AQ118" s="3">
        <f>IFERROR(DataShLandRemPot[[#This Row],[CO2Removal_noagri]]/DataShLandRemPot[[#This Row],[GHGI_noLULUCF]],"")</f>
        <v>5.0049820544896664E-2</v>
      </c>
      <c r="AR118" s="3">
        <f>IFERROR(DataShLandRemPot[[#This Row],[CO2Removal_withagri]]/DataShLandRemPot[[#This Row],[GHGI_noLULUCF]],"")</f>
        <v>6.1379213162228878E-2</v>
      </c>
      <c r="AS118" s="3"/>
      <c r="AU118" t="s">
        <v>291</v>
      </c>
      <c r="AV118" t="s">
        <v>292</v>
      </c>
      <c r="AW118">
        <v>51</v>
      </c>
      <c r="AX118">
        <v>11</v>
      </c>
      <c r="AY118">
        <v>182</v>
      </c>
      <c r="AZ118">
        <v>244</v>
      </c>
      <c r="BA118">
        <v>59</v>
      </c>
      <c r="BB118">
        <v>2847</v>
      </c>
    </row>
    <row r="119" spans="1:54">
      <c r="A119" s="2" t="s">
        <v>157</v>
      </c>
      <c r="B119" s="2" t="s">
        <v>158</v>
      </c>
      <c r="C119" s="2">
        <v>13.5</v>
      </c>
      <c r="D119" s="2">
        <v>1.6522926</v>
      </c>
      <c r="E119" s="4">
        <v>0.12239204444444444</v>
      </c>
      <c r="F119" s="2">
        <v>1.5427770000000001</v>
      </c>
      <c r="G119" s="2">
        <v>0.1095156</v>
      </c>
      <c r="H119" s="4">
        <v>6.6280996477258325E-2</v>
      </c>
      <c r="I119" s="2">
        <v>0.55544589999999994</v>
      </c>
      <c r="J119" s="4">
        <f>IFERROR(DataGHGFAO[[#This Row],[Crop_MtCO2e]]/DataGHGFAO[[#This Row],[AFOLU_MtCO2e]],"")</f>
        <v>0.33616679031304741</v>
      </c>
      <c r="K119" s="2">
        <v>0.98733110000000013</v>
      </c>
      <c r="L119" s="4">
        <f>IFERROR(DataGHGFAO[[#This Row],[Livestock_MtCO2e]]/DataGHGFAO[[#This Row],[AFOLU_MtCO2e]],"")</f>
        <v>0.59755221320969432</v>
      </c>
      <c r="N119" t="s">
        <v>225</v>
      </c>
      <c r="O119">
        <v>2004</v>
      </c>
      <c r="P119" t="s">
        <v>641</v>
      </c>
      <c r="Q119">
        <v>48.047311399999998</v>
      </c>
      <c r="S119" t="s">
        <v>445</v>
      </c>
      <c r="T119" t="s">
        <v>446</v>
      </c>
      <c r="U119">
        <v>1.4797733762896898E-4</v>
      </c>
      <c r="V119">
        <v>0</v>
      </c>
      <c r="W119">
        <v>0</v>
      </c>
      <c r="X119">
        <v>0</v>
      </c>
      <c r="Y119">
        <v>1.4797733762896898E-4</v>
      </c>
      <c r="Z119">
        <v>1.4797733762896898E-4</v>
      </c>
      <c r="AA119">
        <v>4.8160936082692852E-3</v>
      </c>
      <c r="AB119">
        <v>0</v>
      </c>
      <c r="AC119">
        <v>8.7133613789999991E-3</v>
      </c>
      <c r="AD119">
        <v>1.4797733762896898E-4</v>
      </c>
      <c r="AE119">
        <v>0.35211971763896932</v>
      </c>
      <c r="AF119">
        <v>4.8160936082692852E-3</v>
      </c>
      <c r="AG119">
        <v>32.546156630719487</v>
      </c>
      <c r="AI119" t="s">
        <v>445</v>
      </c>
      <c r="AJ119" t="s">
        <v>446</v>
      </c>
      <c r="AK119">
        <f>SUMIFS(DataLandRemPot[CO2 removal potential],DataLandRemPot[ISO3],DataShLandRemPot[[#This Row],[ISO3]])</f>
        <v>1.4797733762896898E-4</v>
      </c>
      <c r="AL119">
        <f>SUMIFS(DataLandRemPot[CO2 removal potential],DataLandRemPot[ISO3],DataShLandRemPot[[#This Row],[ISO3]])+SUMIFS(DataLandRemPot[SCS cropland],DataLandRemPot[ISO3],DataShLandRemPot[[#This Row],[ISO3]])+SUMIFS(DataLandRemPot[SCS grassland],DataLandRemPot[ISO3],DataShLandRemPot[[#This Row],[ISO3]])+SUMIFS(DataLandRemPot[Agroforestry],DataLandRemPot[ISO3],DataShLandRemPot[[#This Row],[ISO3]])</f>
        <v>1.3677432324898254E-2</v>
      </c>
      <c r="AM119">
        <f>SUMIFS(DataGHGFAO[TotalGHG_MtCO2e_2019],DataGHGFAO[ISO3],DataShLandRemPot[[#This Row],[ISO3]])-SUMIFS(DataGHGFAO[LULUCF_MtCO2e],DataGHGFAO[ISO3],DataShLandRemPot[[#This Row],[ISO3]])</f>
        <v>0</v>
      </c>
      <c r="AN119">
        <f>SUMIFS(DataGHGI[MtCO2e],DataGHGI[ISO3],DataShLandRemPot[[#This Row],[ISO3]])-SUMIFS(DataGHGI[MtCO2e],DataGHGI[Sector],"Land-Use Change and Forestry",DataGHGI[ISO3],DataShLandRemPot[[#This Row],[ISO3]])</f>
        <v>0</v>
      </c>
      <c r="AO119" s="3" t="str">
        <f>IFERROR(DataShLandRemPot[[#This Row],[CO2Removal_noagri]]/DataShLandRemPot[[#This Row],[FAOGHG_noLULUCF]],"")</f>
        <v/>
      </c>
      <c r="AP119" s="3" t="str">
        <f>IFERROR(DataShLandRemPot[[#This Row],[CO2Removal_withagri]]/DataShLandRemPot[[#This Row],[FAOGHG_noLULUCF]],"")</f>
        <v/>
      </c>
      <c r="AQ119" s="3" t="str">
        <f>IFERROR(DataShLandRemPot[[#This Row],[CO2Removal_noagri]]/DataShLandRemPot[[#This Row],[GHGI_noLULUCF]],"")</f>
        <v/>
      </c>
      <c r="AR119" s="3" t="str">
        <f>IFERROR(DataShLandRemPot[[#This Row],[CO2Removal_withagri]]/DataShLandRemPot[[#This Row],[GHGI_noLULUCF]],"")</f>
        <v/>
      </c>
      <c r="AS119" s="3"/>
      <c r="AU119" t="s">
        <v>249</v>
      </c>
      <c r="AV119" t="s">
        <v>250</v>
      </c>
      <c r="AW119">
        <v>28</v>
      </c>
      <c r="AX119">
        <v>18</v>
      </c>
      <c r="AY119">
        <v>31</v>
      </c>
      <c r="AZ119">
        <v>77</v>
      </c>
      <c r="BA119">
        <v>95</v>
      </c>
      <c r="BB119">
        <v>2474</v>
      </c>
    </row>
    <row r="120" spans="1:54">
      <c r="A120" s="2" t="s">
        <v>456</v>
      </c>
      <c r="B120" s="2" t="s">
        <v>457</v>
      </c>
      <c r="C120" s="2">
        <v>0.08</v>
      </c>
      <c r="D120" s="2">
        <v>0</v>
      </c>
      <c r="E120" s="4">
        <v>0</v>
      </c>
      <c r="F120" s="2">
        <v>0</v>
      </c>
      <c r="G120" s="2">
        <v>0</v>
      </c>
      <c r="H120" s="4" t="s">
        <v>365</v>
      </c>
      <c r="I120" s="2">
        <v>0</v>
      </c>
      <c r="J120" s="4" t="str">
        <f>IFERROR(DataGHGFAO[[#This Row],[Crop_MtCO2e]]/DataGHGFAO[[#This Row],[AFOLU_MtCO2e]],"")</f>
        <v/>
      </c>
      <c r="K120" s="2">
        <v>0</v>
      </c>
      <c r="L120" s="4" t="str">
        <f>IFERROR(DataGHGFAO[[#This Row],[Livestock_MtCO2e]]/DataGHGFAO[[#This Row],[AFOLU_MtCO2e]],"")</f>
        <v/>
      </c>
      <c r="N120" t="s">
        <v>225</v>
      </c>
      <c r="O120">
        <v>2004</v>
      </c>
      <c r="P120" t="s">
        <v>642</v>
      </c>
      <c r="Q120">
        <v>1.7027999999999999</v>
      </c>
      <c r="S120" t="s">
        <v>61</v>
      </c>
      <c r="T120" t="s">
        <v>62</v>
      </c>
      <c r="U120">
        <v>1.4765551856795463E-2</v>
      </c>
      <c r="V120">
        <v>4.5319245586542154E-3</v>
      </c>
      <c r="W120">
        <v>0</v>
      </c>
      <c r="X120">
        <v>0</v>
      </c>
      <c r="Y120">
        <v>1.9297476415449679E-2</v>
      </c>
      <c r="Z120">
        <v>1.9297476415449679E-2</v>
      </c>
      <c r="AA120">
        <v>0.12781650017739396</v>
      </c>
      <c r="AB120">
        <v>0.11361615675546838</v>
      </c>
      <c r="AC120">
        <v>0.76011363850000002</v>
      </c>
      <c r="AD120">
        <v>1.9297476415449679E-2</v>
      </c>
      <c r="AE120">
        <v>0.2365030414945187</v>
      </c>
      <c r="AF120">
        <v>0.24143265693286234</v>
      </c>
      <c r="AG120">
        <v>12.511099987124215</v>
      </c>
      <c r="AI120" t="s">
        <v>61</v>
      </c>
      <c r="AJ120" t="s">
        <v>62</v>
      </c>
      <c r="AK120">
        <f>SUMIFS(DataLandRemPot[CO2 removal potential],DataLandRemPot[ISO3],DataShLandRemPot[[#This Row],[ISO3]])</f>
        <v>1.9297476415449679E-2</v>
      </c>
      <c r="AL120">
        <f>SUMIFS(DataLandRemPot[CO2 removal potential],DataLandRemPot[ISO3],DataShLandRemPot[[#This Row],[ISO3]])+SUMIFS(DataLandRemPot[SCS cropland],DataLandRemPot[ISO3],DataShLandRemPot[[#This Row],[ISO3]])+SUMIFS(DataLandRemPot[SCS grassland],DataLandRemPot[ISO3],DataShLandRemPot[[#This Row],[ISO3]])+SUMIFS(DataLandRemPot[Agroforestry],DataLandRemPot[ISO3],DataShLandRemPot[[#This Row],[ISO3]])</f>
        <v>1.0208437718483121</v>
      </c>
      <c r="AM120">
        <f>SUMIFS(DataGHGFAO[TotalGHG_MtCO2e_2019],DataGHGFAO[ISO3],DataShLandRemPot[[#This Row],[ISO3]])-SUMIFS(DataGHGFAO[LULUCF_MtCO2e],DataGHGFAO[ISO3],DataShLandRemPot[[#This Row],[ISO3]])</f>
        <v>36.57</v>
      </c>
      <c r="AN120">
        <f>SUMIFS(DataGHGI[MtCO2e],DataGHGI[ISO3],DataShLandRemPot[[#This Row],[ISO3]])-SUMIFS(DataGHGI[MtCO2e],DataGHGI[Sector],"Land-Use Change and Forestry",DataGHGI[ISO3],DataShLandRemPot[[#This Row],[ISO3]])</f>
        <v>27.751999999999995</v>
      </c>
      <c r="AO120" s="3">
        <f>IFERROR(DataShLandRemPot[[#This Row],[CO2Removal_noagri]]/DataShLandRemPot[[#This Row],[FAOGHG_noLULUCF]],"")</f>
        <v>5.2768598346868145E-4</v>
      </c>
      <c r="AP120" s="3">
        <f>IFERROR(DataShLandRemPot[[#This Row],[CO2Removal_withagri]]/DataShLandRemPot[[#This Row],[FAOGHG_noLULUCF]],"")</f>
        <v>2.7914787307856497E-2</v>
      </c>
      <c r="AQ120" s="3">
        <f>IFERROR(DataShLandRemPot[[#This Row],[CO2Removal_noagri]]/DataShLandRemPot[[#This Row],[GHGI_noLULUCF]],"")</f>
        <v>6.9535443987639391E-4</v>
      </c>
      <c r="AR120" s="3">
        <f>IFERROR(DataShLandRemPot[[#This Row],[CO2Removal_withagri]]/DataShLandRemPot[[#This Row],[GHGI_noLULUCF]],"")</f>
        <v>3.6784511813502174E-2</v>
      </c>
      <c r="AS120" s="3"/>
      <c r="AU120" t="s">
        <v>339</v>
      </c>
      <c r="AV120" t="s">
        <v>340</v>
      </c>
      <c r="AW120">
        <v>23</v>
      </c>
      <c r="AX120">
        <v>12</v>
      </c>
      <c r="AY120">
        <v>10</v>
      </c>
      <c r="AZ120">
        <v>45</v>
      </c>
      <c r="BA120">
        <v>103</v>
      </c>
      <c r="BB120">
        <v>2883</v>
      </c>
    </row>
    <row r="121" spans="1:54">
      <c r="A121" s="2" t="s">
        <v>327</v>
      </c>
      <c r="B121" s="2" t="s">
        <v>328</v>
      </c>
      <c r="C121" s="2">
        <v>59.15</v>
      </c>
      <c r="D121" s="2">
        <v>34.403409399999994</v>
      </c>
      <c r="E121" s="4">
        <v>0.58162991377852913</v>
      </c>
      <c r="F121" s="2">
        <v>31.306202499999998</v>
      </c>
      <c r="G121" s="2">
        <v>3.0972069000000002</v>
      </c>
      <c r="H121" s="4">
        <v>9.0026161767560189E-2</v>
      </c>
      <c r="I121" s="2">
        <v>3.9356432000000012</v>
      </c>
      <c r="J121" s="4">
        <f>IFERROR(DataGHGFAO[[#This Row],[Crop_MtCO2e]]/DataGHGFAO[[#This Row],[AFOLU_MtCO2e]],"")</f>
        <v>0.11439689462870509</v>
      </c>
      <c r="K121" s="2">
        <v>27.370559299999996</v>
      </c>
      <c r="L121" s="4">
        <f>IFERROR(DataGHGFAO[[#This Row],[Livestock_MtCO2e]]/DataGHGFAO[[#This Row],[AFOLU_MtCO2e]],"")</f>
        <v>0.79557694360373488</v>
      </c>
      <c r="N121" t="s">
        <v>303</v>
      </c>
      <c r="O121">
        <v>2015</v>
      </c>
      <c r="P121" t="s">
        <v>638</v>
      </c>
      <c r="Q121">
        <v>449.40750000000003</v>
      </c>
      <c r="S121" t="s">
        <v>143</v>
      </c>
      <c r="T121" t="s">
        <v>144</v>
      </c>
      <c r="U121">
        <v>1.1005255124718718</v>
      </c>
      <c r="V121">
        <v>1.3319711162521268</v>
      </c>
      <c r="W121">
        <v>3.3000000000000002E-2</v>
      </c>
      <c r="X121">
        <v>0</v>
      </c>
      <c r="Y121">
        <v>2.4654966287239986</v>
      </c>
      <c r="Z121">
        <v>2.4654966287239986</v>
      </c>
      <c r="AA121">
        <v>20.162556665632213</v>
      </c>
      <c r="AB121">
        <v>39.016318066354451</v>
      </c>
      <c r="AC121">
        <v>466.64167420000001</v>
      </c>
      <c r="AD121">
        <v>2.4654966287239986</v>
      </c>
      <c r="AE121">
        <v>0.11202051469895549</v>
      </c>
      <c r="AF121">
        <v>59.178874731986667</v>
      </c>
      <c r="AG121">
        <v>24.002821193316457</v>
      </c>
      <c r="AI121" t="s">
        <v>143</v>
      </c>
      <c r="AJ121" t="s">
        <v>144</v>
      </c>
      <c r="AK121">
        <f>SUMIFS(DataLandRemPot[CO2 removal potential],DataLandRemPot[ISO3],DataShLandRemPot[[#This Row],[ISO3]])</f>
        <v>2.4654966287239986</v>
      </c>
      <c r="AL121">
        <f>SUMIFS(DataLandRemPot[CO2 removal potential],DataLandRemPot[ISO3],DataShLandRemPot[[#This Row],[ISO3]])+SUMIFS(DataLandRemPot[SCS cropland],DataLandRemPot[ISO3],DataShLandRemPot[[#This Row],[ISO3]])+SUMIFS(DataLandRemPot[SCS grassland],DataLandRemPot[ISO3],DataShLandRemPot[[#This Row],[ISO3]])+SUMIFS(DataLandRemPot[Agroforestry],DataLandRemPot[ISO3],DataShLandRemPot[[#This Row],[ISO3]])</f>
        <v>528.2860455607107</v>
      </c>
      <c r="AM121">
        <f>SUMIFS(DataGHGFAO[TotalGHG_MtCO2e_2019],DataGHGFAO[ISO3],DataShLandRemPot[[#This Row],[ISO3]])-SUMIFS(DataGHGFAO[LULUCF_MtCO2e],DataGHGFAO[ISO3],DataShLandRemPot[[#This Row],[ISO3]])</f>
        <v>274.66373229999999</v>
      </c>
      <c r="AN121">
        <f>SUMIFS(DataGHGI[MtCO2e],DataGHGI[ISO3],DataShLandRemPot[[#This Row],[ISO3]])-SUMIFS(DataGHGI[MtCO2e],DataGHGI[Sector],"Land-Use Change and Forestry",DataGHGI[ISO3],DataShLandRemPot[[#This Row],[ISO3]])</f>
        <v>401.88589709611767</v>
      </c>
      <c r="AO121" s="3">
        <f>IFERROR(DataShLandRemPot[[#This Row],[CO2Removal_noagri]]/DataShLandRemPot[[#This Row],[FAOGHG_noLULUCF]],"")</f>
        <v>8.9764185758281073E-3</v>
      </c>
      <c r="AP121" s="3">
        <f>IFERROR(DataShLandRemPot[[#This Row],[CO2Removal_withagri]]/DataShLandRemPot[[#This Row],[FAOGHG_noLULUCF]],"")</f>
        <v>1.9233920734161332</v>
      </c>
      <c r="AQ121" s="3">
        <f>IFERROR(DataShLandRemPot[[#This Row],[CO2Removal_noagri]]/DataShLandRemPot[[#This Row],[GHGI_noLULUCF]],"")</f>
        <v>6.1348174856067023E-3</v>
      </c>
      <c r="AR121" s="3">
        <f>IFERROR(DataShLandRemPot[[#This Row],[CO2Removal_withagri]]/DataShLandRemPot[[#This Row],[GHGI_noLULUCF]],"")</f>
        <v>1.3145175020519875</v>
      </c>
      <c r="AS121" s="3"/>
      <c r="AU121" t="s">
        <v>147</v>
      </c>
      <c r="AV121" t="s">
        <v>148</v>
      </c>
      <c r="AW121">
        <v>93</v>
      </c>
      <c r="AX121">
        <v>6</v>
      </c>
      <c r="AY121">
        <v>147</v>
      </c>
      <c r="AZ121">
        <v>246</v>
      </c>
      <c r="BA121">
        <v>519</v>
      </c>
      <c r="BB121">
        <v>3353</v>
      </c>
    </row>
    <row r="122" spans="1:54">
      <c r="A122" s="2" t="s">
        <v>139</v>
      </c>
      <c r="B122" s="2" t="s">
        <v>140</v>
      </c>
      <c r="C122" s="2">
        <v>3.86</v>
      </c>
      <c r="D122" s="2">
        <v>0.44237650000000001</v>
      </c>
      <c r="E122" s="4">
        <v>0.11460531088082902</v>
      </c>
      <c r="F122" s="2">
        <v>0.41143229999999997</v>
      </c>
      <c r="G122" s="2">
        <v>3.0944199999999998E-2</v>
      </c>
      <c r="H122" s="4">
        <v>6.9949918225764698E-2</v>
      </c>
      <c r="I122" s="2">
        <v>1.1028900000000008E-2</v>
      </c>
      <c r="J122" s="4">
        <f>IFERROR(DataGHGFAO[[#This Row],[Crop_MtCO2e]]/DataGHGFAO[[#This Row],[AFOLU_MtCO2e]],"")</f>
        <v>2.4931025947354815E-2</v>
      </c>
      <c r="K122" s="2">
        <v>0.40040339999999996</v>
      </c>
      <c r="L122" s="4">
        <f>IFERROR(DataGHGFAO[[#This Row],[Livestock_MtCO2e]]/DataGHGFAO[[#This Row],[AFOLU_MtCO2e]],"")</f>
        <v>0.90511905582688046</v>
      </c>
      <c r="N122" t="s">
        <v>303</v>
      </c>
      <c r="O122">
        <v>2015</v>
      </c>
      <c r="P122" t="s">
        <v>639</v>
      </c>
      <c r="Q122">
        <v>85.65299499999999</v>
      </c>
      <c r="S122" t="s">
        <v>351</v>
      </c>
      <c r="T122" t="s">
        <v>352</v>
      </c>
      <c r="U122">
        <v>44.015628205642408</v>
      </c>
      <c r="V122">
        <v>2.9659977254122269</v>
      </c>
      <c r="W122">
        <v>1.131</v>
      </c>
      <c r="X122">
        <v>7.8638025898666669E-2</v>
      </c>
      <c r="Y122">
        <v>48.191263956953307</v>
      </c>
      <c r="Z122">
        <v>61.051572676456935</v>
      </c>
      <c r="AA122">
        <v>5.2981907840265432</v>
      </c>
      <c r="AB122">
        <v>14.268627757109245</v>
      </c>
      <c r="AC122">
        <v>27.94996179</v>
      </c>
      <c r="AD122">
        <v>61.051572676456935</v>
      </c>
      <c r="AE122">
        <v>0.20444277893964746</v>
      </c>
      <c r="AF122">
        <v>19.566818541135788</v>
      </c>
      <c r="AG122">
        <v>0.4060241822794643</v>
      </c>
      <c r="AI122" t="s">
        <v>351</v>
      </c>
      <c r="AJ122" t="s">
        <v>352</v>
      </c>
      <c r="AK122">
        <f>SUMIFS(DataLandRemPot[CO2 removal potential],DataLandRemPot[ISO3],DataShLandRemPot[[#This Row],[ISO3]])</f>
        <v>48.191263956953307</v>
      </c>
      <c r="AL122">
        <f>SUMIFS(DataLandRemPot[CO2 removal potential],DataLandRemPot[ISO3],DataShLandRemPot[[#This Row],[ISO3]])+SUMIFS(DataLandRemPot[SCS cropland],DataLandRemPot[ISO3],DataShLandRemPot[[#This Row],[ISO3]])+SUMIFS(DataLandRemPot[SCS grassland],DataLandRemPot[ISO3],DataShLandRemPot[[#This Row],[ISO3]])+SUMIFS(DataLandRemPot[Agroforestry],DataLandRemPot[ISO3],DataShLandRemPot[[#This Row],[ISO3]])</f>
        <v>95.708044288089098</v>
      </c>
      <c r="AM122">
        <f>SUMIFS(DataGHGFAO[TotalGHG_MtCO2e_2019],DataGHGFAO[ISO3],DataShLandRemPot[[#This Row],[ISO3]])-SUMIFS(DataGHGFAO[LULUCF_MtCO2e],DataGHGFAO[ISO3],DataShLandRemPot[[#This Row],[ISO3]])</f>
        <v>81.015195300000002</v>
      </c>
      <c r="AN122">
        <f>SUMIFS(DataGHGI[MtCO2e],DataGHGI[ISO3],DataShLandRemPot[[#This Row],[ISO3]])-SUMIFS(DataGHGI[MtCO2e],DataGHGI[Sector],"Land-Use Change and Forestry",DataGHGI[ISO3],DataShLandRemPot[[#This Row],[ISO3]])</f>
        <v>49.964090000000006</v>
      </c>
      <c r="AO122" s="3">
        <f>IFERROR(DataShLandRemPot[[#This Row],[CO2Removal_noagri]]/DataShLandRemPot[[#This Row],[FAOGHG_noLULUCF]],"")</f>
        <v>0.59484228580207232</v>
      </c>
      <c r="AP122" s="3">
        <f>IFERROR(DataShLandRemPot[[#This Row],[CO2Removal_withagri]]/DataShLandRemPot[[#This Row],[FAOGHG_noLULUCF]],"")</f>
        <v>1.1813591750742727</v>
      </c>
      <c r="AQ122" s="3">
        <f>IFERROR(DataShLandRemPot[[#This Row],[CO2Removal_noagri]]/DataShLandRemPot[[#This Row],[GHGI_noLULUCF]],"")</f>
        <v>0.96451799596376719</v>
      </c>
      <c r="AR122" s="3">
        <f>IFERROR(DataShLandRemPot[[#This Row],[CO2Removal_withagri]]/DataShLandRemPot[[#This Row],[GHGI_noLULUCF]],"")</f>
        <v>1.9155366241652572</v>
      </c>
      <c r="AS122" s="3"/>
      <c r="AU122" t="s">
        <v>460</v>
      </c>
      <c r="AV122" t="s">
        <v>461</v>
      </c>
      <c r="AW122">
        <v>98</v>
      </c>
      <c r="AX122">
        <v>10</v>
      </c>
      <c r="AY122">
        <v>153</v>
      </c>
      <c r="AZ122">
        <v>261</v>
      </c>
      <c r="BA122">
        <v>199</v>
      </c>
      <c r="BB122">
        <v>2854</v>
      </c>
    </row>
    <row r="123" spans="1:54">
      <c r="A123" s="2" t="s">
        <v>201</v>
      </c>
      <c r="B123" s="2" t="s">
        <v>202</v>
      </c>
      <c r="C123" s="2">
        <v>91.51</v>
      </c>
      <c r="D123" s="2">
        <v>13.197153</v>
      </c>
      <c r="E123" s="4">
        <v>0.14421541907988197</v>
      </c>
      <c r="F123" s="2">
        <v>15.1327152</v>
      </c>
      <c r="G123" s="2">
        <v>-1.9355623</v>
      </c>
      <c r="H123" s="4">
        <v>0.11340115017464415</v>
      </c>
      <c r="I123" s="2">
        <v>1.696698099999999</v>
      </c>
      <c r="J123" s="4">
        <f>IFERROR(DataGHGFAO[[#This Row],[Crop_MtCO2e]]/DataGHGFAO[[#This Row],[AFOLU_MtCO2e]],"")</f>
        <v>0.12856546408153327</v>
      </c>
      <c r="K123" s="2">
        <v>13.436017100000001</v>
      </c>
      <c r="L123" s="4">
        <f>IFERROR(DataGHGFAO[[#This Row],[Livestock_MtCO2e]]/DataGHGFAO[[#This Row],[AFOLU_MtCO2e]],"")</f>
        <v>1.0180996689210167</v>
      </c>
      <c r="N123" t="s">
        <v>303</v>
      </c>
      <c r="O123">
        <v>2015</v>
      </c>
      <c r="P123" t="s">
        <v>640</v>
      </c>
      <c r="Q123">
        <v>428.9049</v>
      </c>
      <c r="S123" t="s">
        <v>447</v>
      </c>
      <c r="T123" t="s">
        <v>448</v>
      </c>
      <c r="U123">
        <v>5.674482814145349E-3</v>
      </c>
      <c r="V123">
        <v>0</v>
      </c>
      <c r="W123">
        <v>0</v>
      </c>
      <c r="X123">
        <v>0</v>
      </c>
      <c r="Y123">
        <v>5.674482814145349E-3</v>
      </c>
      <c r="Z123">
        <v>5.674482814145349E-3</v>
      </c>
      <c r="AA123">
        <v>6.6336491745006155E-3</v>
      </c>
      <c r="AB123">
        <v>0</v>
      </c>
      <c r="AC123">
        <v>0</v>
      </c>
      <c r="AD123">
        <v>5.674482814145349E-3</v>
      </c>
      <c r="AE123">
        <v>0.5389647414099914</v>
      </c>
      <c r="AF123">
        <v>6.6336491745006155E-3</v>
      </c>
      <c r="AG123">
        <v>1.1690315032700878</v>
      </c>
      <c r="AI123" t="s">
        <v>447</v>
      </c>
      <c r="AJ123" t="s">
        <v>448</v>
      </c>
      <c r="AK123">
        <f>SUMIFS(DataLandRemPot[CO2 removal potential],DataLandRemPot[ISO3],DataShLandRemPot[[#This Row],[ISO3]])</f>
        <v>5.674482814145349E-3</v>
      </c>
      <c r="AL123">
        <f>SUMIFS(DataLandRemPot[CO2 removal potential],DataLandRemPot[ISO3],DataShLandRemPot[[#This Row],[ISO3]])+SUMIFS(DataLandRemPot[SCS cropland],DataLandRemPot[ISO3],DataShLandRemPot[[#This Row],[ISO3]])+SUMIFS(DataLandRemPot[SCS grassland],DataLandRemPot[ISO3],DataShLandRemPot[[#This Row],[ISO3]])+SUMIFS(DataLandRemPot[Agroforestry],DataLandRemPot[ISO3],DataShLandRemPot[[#This Row],[ISO3]])</f>
        <v>1.2308131988645964E-2</v>
      </c>
      <c r="AM123">
        <f>SUMIFS(DataGHGFAO[TotalGHG_MtCO2e_2019],DataGHGFAO[ISO3],DataShLandRemPot[[#This Row],[ISO3]])-SUMIFS(DataGHGFAO[LULUCF_MtCO2e],DataGHGFAO[ISO3],DataShLandRemPot[[#This Row],[ISO3]])</f>
        <v>0.17</v>
      </c>
      <c r="AN123">
        <f>SUMIFS(DataGHGI[MtCO2e],DataGHGI[ISO3],DataShLandRemPot[[#This Row],[ISO3]])-SUMIFS(DataGHGI[MtCO2e],DataGHGI[Sector],"Land-Use Change and Forestry",DataGHGI[ISO3],DataShLandRemPot[[#This Row],[ISO3]])</f>
        <v>0.17031455299999998</v>
      </c>
      <c r="AO123" s="3">
        <f>IFERROR(DataShLandRemPot[[#This Row],[CO2Removal_noagri]]/DataShLandRemPot[[#This Row],[FAOGHG_noLULUCF]],"")</f>
        <v>3.337931067144323E-2</v>
      </c>
      <c r="AP123" s="3">
        <f>IFERROR(DataShLandRemPot[[#This Row],[CO2Removal_withagri]]/DataShLandRemPot[[#This Row],[FAOGHG_noLULUCF]],"")</f>
        <v>7.2400776403799785E-2</v>
      </c>
      <c r="AQ123" s="3">
        <f>IFERROR(DataShLandRemPot[[#This Row],[CO2Removal_noagri]]/DataShLandRemPot[[#This Row],[GHGI_noLULUCF]],"")</f>
        <v>3.331766260834651E-2</v>
      </c>
      <c r="AR123" s="3">
        <f>IFERROR(DataShLandRemPot[[#This Row],[CO2Removal_withagri]]/DataShLandRemPot[[#This Row],[GHGI_noLULUCF]],"")</f>
        <v>7.2267059812827411E-2</v>
      </c>
      <c r="AS123" s="3"/>
      <c r="AU123" t="s">
        <v>341</v>
      </c>
      <c r="AV123" t="s">
        <v>342</v>
      </c>
      <c r="AW123">
        <v>56</v>
      </c>
      <c r="AX123">
        <v>112</v>
      </c>
      <c r="AY123">
        <v>105</v>
      </c>
      <c r="AZ123">
        <v>273</v>
      </c>
      <c r="BA123">
        <v>176</v>
      </c>
      <c r="BB123">
        <v>3228</v>
      </c>
    </row>
    <row r="124" spans="1:54">
      <c r="A124" s="2" t="s">
        <v>207</v>
      </c>
      <c r="B124" s="2" t="s">
        <v>208</v>
      </c>
      <c r="C124" s="2">
        <v>106.74</v>
      </c>
      <c r="D124" s="2">
        <v>90.196173000000002</v>
      </c>
      <c r="E124" s="4">
        <v>0.84500817875210799</v>
      </c>
      <c r="F124" s="2">
        <v>18.858249199999999</v>
      </c>
      <c r="G124" s="2">
        <v>71.337923799999999</v>
      </c>
      <c r="H124" s="4">
        <v>0.79091963025970069</v>
      </c>
      <c r="I124" s="2">
        <v>14.3333265</v>
      </c>
      <c r="J124" s="4">
        <f>IFERROR(DataGHGFAO[[#This Row],[Crop_MtCO2e]]/DataGHGFAO[[#This Row],[AFOLU_MtCO2e]],"")</f>
        <v>0.15891280110077396</v>
      </c>
      <c r="K124" s="2">
        <v>4.5249226999999994</v>
      </c>
      <c r="L124" s="4">
        <f>IFERROR(DataGHGFAO[[#This Row],[Livestock_MtCO2e]]/DataGHGFAO[[#This Row],[AFOLU_MtCO2e]],"")</f>
        <v>5.016756863952531E-2</v>
      </c>
      <c r="N124" t="s">
        <v>303</v>
      </c>
      <c r="O124">
        <v>2015</v>
      </c>
      <c r="P124" t="s">
        <v>641</v>
      </c>
      <c r="Q124">
        <v>331.80609999999996</v>
      </c>
      <c r="S124" t="s">
        <v>101</v>
      </c>
      <c r="T124" t="s">
        <v>541</v>
      </c>
      <c r="U124">
        <v>8.5608566122158063</v>
      </c>
      <c r="V124">
        <v>0.81889018567266436</v>
      </c>
      <c r="W124">
        <v>0</v>
      </c>
      <c r="X124">
        <v>0</v>
      </c>
      <c r="Y124">
        <v>9.3797467978884708</v>
      </c>
      <c r="Z124">
        <v>9.3797467978884708</v>
      </c>
      <c r="AA124">
        <v>4.5785361315331752</v>
      </c>
      <c r="AB124">
        <v>0.27564308577063013</v>
      </c>
      <c r="AC124">
        <v>4.9024108980000003</v>
      </c>
      <c r="AD124">
        <v>9.3797467978884708</v>
      </c>
      <c r="AE124">
        <v>0.2536629261558106</v>
      </c>
      <c r="AF124">
        <v>4.8541792173038054</v>
      </c>
      <c r="AG124">
        <v>0.51751708461859092</v>
      </c>
      <c r="AI124" t="s">
        <v>101</v>
      </c>
      <c r="AJ124" t="s">
        <v>541</v>
      </c>
      <c r="AK124">
        <f>SUMIFS(DataLandRemPot[CO2 removal potential],DataLandRemPot[ISO3],DataShLandRemPot[[#This Row],[ISO3]])</f>
        <v>9.3797467978884708</v>
      </c>
      <c r="AL124">
        <f>SUMIFS(DataLandRemPot[CO2 removal potential],DataLandRemPot[ISO3],DataShLandRemPot[[#This Row],[ISO3]])+SUMIFS(DataLandRemPot[SCS cropland],DataLandRemPot[ISO3],DataShLandRemPot[[#This Row],[ISO3]])+SUMIFS(DataLandRemPot[SCS grassland],DataLandRemPot[ISO3],DataShLandRemPot[[#This Row],[ISO3]])+SUMIFS(DataLandRemPot[Agroforestry],DataLandRemPot[ISO3],DataShLandRemPot[[#This Row],[ISO3]])</f>
        <v>19.136336913192277</v>
      </c>
      <c r="AM124">
        <f>SUMIFS(DataGHGFAO[TotalGHG_MtCO2e_2019],DataGHGFAO[ISO3],DataShLandRemPot[[#This Row],[ISO3]])-SUMIFS(DataGHGFAO[LULUCF_MtCO2e],DataGHGFAO[ISO3],DataShLandRemPot[[#This Row],[ISO3]])</f>
        <v>79.345548999999991</v>
      </c>
      <c r="AN124">
        <f>SUMIFS(DataGHGI[MtCO2e],DataGHGI[ISO3],DataShLandRemPot[[#This Row],[ISO3]])-SUMIFS(DataGHGI[MtCO2e],DataGHGI[Sector],"Land-Use Change and Forestry",DataGHGI[ISO3],DataShLandRemPot[[#This Row],[ISO3]])</f>
        <v>87.33</v>
      </c>
      <c r="AO124" s="3">
        <f>IFERROR(DataShLandRemPot[[#This Row],[CO2Removal_noagri]]/DataShLandRemPot[[#This Row],[FAOGHG_noLULUCF]],"")</f>
        <v>0.11821390003727206</v>
      </c>
      <c r="AP124" s="3">
        <f>IFERROR(DataShLandRemPot[[#This Row],[CO2Removal_withagri]]/DataShLandRemPot[[#This Row],[FAOGHG_noLULUCF]],"")</f>
        <v>0.24117719461733486</v>
      </c>
      <c r="AQ124" s="3">
        <f>IFERROR(DataShLandRemPot[[#This Row],[CO2Removal_noagri]]/DataShLandRemPot[[#This Row],[GHGI_noLULUCF]],"")</f>
        <v>0.10740578034911795</v>
      </c>
      <c r="AR124" s="3">
        <f>IFERROR(DataShLandRemPot[[#This Row],[CO2Removal_withagri]]/DataShLandRemPot[[#This Row],[GHGI_noLULUCF]],"")</f>
        <v>0.2191267252169046</v>
      </c>
      <c r="AS124" s="3"/>
      <c r="AU124" t="s">
        <v>273</v>
      </c>
      <c r="AV124" t="s">
        <v>274</v>
      </c>
      <c r="AW124">
        <v>14</v>
      </c>
      <c r="AX124">
        <v>0</v>
      </c>
      <c r="AY124">
        <v>17</v>
      </c>
      <c r="AZ124">
        <v>31</v>
      </c>
      <c r="BA124">
        <v>116</v>
      </c>
      <c r="BB124">
        <v>2620</v>
      </c>
    </row>
    <row r="125" spans="1:54">
      <c r="A125" s="2" t="s">
        <v>291</v>
      </c>
      <c r="B125" s="2" t="s">
        <v>292</v>
      </c>
      <c r="C125" s="2">
        <v>242.95</v>
      </c>
      <c r="D125" s="2">
        <v>202.07102350000002</v>
      </c>
      <c r="E125" s="4">
        <v>0.83173913768265084</v>
      </c>
      <c r="F125" s="2">
        <v>92.287431100000006</v>
      </c>
      <c r="G125" s="2">
        <v>109.7835925</v>
      </c>
      <c r="H125" s="4">
        <v>0.54329210887576851</v>
      </c>
      <c r="I125" s="2">
        <v>36.502481500000009</v>
      </c>
      <c r="J125" s="4">
        <f>IFERROR(DataGHGFAO[[#This Row],[Crop_MtCO2e]]/DataGHGFAO[[#This Row],[AFOLU_MtCO2e]],"")</f>
        <v>0.18064184002116465</v>
      </c>
      <c r="K125" s="2">
        <v>55.784949599999997</v>
      </c>
      <c r="L125" s="4">
        <f>IFERROR(DataGHGFAO[[#This Row],[Livestock_MtCO2e]]/DataGHGFAO[[#This Row],[AFOLU_MtCO2e]],"")</f>
        <v>0.27606605159794217</v>
      </c>
      <c r="N125" t="s">
        <v>303</v>
      </c>
      <c r="O125">
        <v>2015</v>
      </c>
      <c r="P125" t="s">
        <v>642</v>
      </c>
      <c r="Q125">
        <v>62.695099999999996</v>
      </c>
      <c r="S125" t="s">
        <v>51</v>
      </c>
      <c r="T125" t="s">
        <v>542</v>
      </c>
      <c r="U125">
        <v>5.6817462296050785</v>
      </c>
      <c r="V125">
        <v>12.95586095806555</v>
      </c>
      <c r="W125">
        <v>0</v>
      </c>
      <c r="X125">
        <v>0</v>
      </c>
      <c r="Y125">
        <v>18.637607187670628</v>
      </c>
      <c r="Z125">
        <v>18.637607187670628</v>
      </c>
      <c r="AA125">
        <v>4.0796071493337305</v>
      </c>
      <c r="AB125">
        <v>0.23810035412682809</v>
      </c>
      <c r="AC125">
        <v>1.63700833</v>
      </c>
      <c r="AD125">
        <v>18.637607187670628</v>
      </c>
      <c r="AE125">
        <v>0.17557135614030964</v>
      </c>
      <c r="AF125">
        <v>4.317707503460559</v>
      </c>
      <c r="AG125">
        <v>0.23166640760176876</v>
      </c>
      <c r="AI125" t="s">
        <v>51</v>
      </c>
      <c r="AJ125" t="s">
        <v>542</v>
      </c>
      <c r="AK125">
        <f>SUMIFS(DataLandRemPot[CO2 removal potential],DataLandRemPot[ISO3],DataShLandRemPot[[#This Row],[ISO3]])</f>
        <v>18.637607187670628</v>
      </c>
      <c r="AL125">
        <f>SUMIFS(DataLandRemPot[CO2 removal potential],DataLandRemPot[ISO3],DataShLandRemPot[[#This Row],[ISO3]])+SUMIFS(DataLandRemPot[SCS cropland],DataLandRemPot[ISO3],DataShLandRemPot[[#This Row],[ISO3]])+SUMIFS(DataLandRemPot[SCS grassland],DataLandRemPot[ISO3],DataShLandRemPot[[#This Row],[ISO3]])+SUMIFS(DataLandRemPot[Agroforestry],DataLandRemPot[ISO3],DataShLandRemPot[[#This Row],[ISO3]])</f>
        <v>24.592323021131186</v>
      </c>
      <c r="AM125">
        <f>SUMIFS(DataGHGFAO[TotalGHG_MtCO2e_2019],DataGHGFAO[ISO3],DataShLandRemPot[[#This Row],[ISO3]])-SUMIFS(DataGHGFAO[LULUCF_MtCO2e],DataGHGFAO[ISO3],DataShLandRemPot[[#This Row],[ISO3]])</f>
        <v>698.45560330000001</v>
      </c>
      <c r="AN125">
        <f>SUMIFS(DataGHGI[MtCO2e],DataGHGI[ISO3],DataShLandRemPot[[#This Row],[ISO3]])-SUMIFS(DataGHGI[MtCO2e],DataGHGI[Sector],"Land-Use Change and Forestry",DataGHGI[ISO3],DataShLandRemPot[[#This Row],[ISO3]])</f>
        <v>693.94265000000007</v>
      </c>
      <c r="AO125" s="3">
        <f>IFERROR(DataShLandRemPot[[#This Row],[CO2Removal_noagri]]/DataShLandRemPot[[#This Row],[FAOGHG_noLULUCF]],"")</f>
        <v>2.668402558389301E-2</v>
      </c>
      <c r="AP125" s="3">
        <f>IFERROR(DataShLandRemPot[[#This Row],[CO2Removal_withagri]]/DataShLandRemPot[[#This Row],[FAOGHG_noLULUCF]],"")</f>
        <v>3.5209572240439621E-2</v>
      </c>
      <c r="AQ125" s="3">
        <f>IFERROR(DataShLandRemPot[[#This Row],[CO2Removal_noagri]]/DataShLandRemPot[[#This Row],[GHGI_noLULUCF]],"")</f>
        <v>2.6857561194243682E-2</v>
      </c>
      <c r="AR125" s="3">
        <f>IFERROR(DataShLandRemPot[[#This Row],[CO2Removal_withagri]]/DataShLandRemPot[[#This Row],[GHGI_noLULUCF]],"")</f>
        <v>3.5438552481435147E-2</v>
      </c>
      <c r="AS125" s="3"/>
      <c r="AU125" t="s">
        <v>355</v>
      </c>
      <c r="AV125" t="s">
        <v>356</v>
      </c>
      <c r="AW125">
        <v>13</v>
      </c>
      <c r="AX125">
        <v>8</v>
      </c>
      <c r="AY125">
        <v>1</v>
      </c>
      <c r="AZ125">
        <v>22</v>
      </c>
      <c r="BA125">
        <v>92</v>
      </c>
      <c r="BB125">
        <v>2623</v>
      </c>
    </row>
    <row r="126" spans="1:54">
      <c r="A126" s="2" t="s">
        <v>249</v>
      </c>
      <c r="B126" s="2" t="s">
        <v>250</v>
      </c>
      <c r="C126" s="2">
        <v>21.22</v>
      </c>
      <c r="D126" s="2">
        <v>16.163513000000002</v>
      </c>
      <c r="E126" s="4">
        <v>0.76171126295947233</v>
      </c>
      <c r="F126" s="2">
        <v>5.5987581999999998</v>
      </c>
      <c r="G126" s="2">
        <v>10.564754800000001</v>
      </c>
      <c r="H126" s="4">
        <v>0.65361749020772897</v>
      </c>
      <c r="I126" s="2">
        <v>0.70827590000000029</v>
      </c>
      <c r="J126" s="4">
        <f>IFERROR(DataGHGFAO[[#This Row],[Crop_MtCO2e]]/DataGHGFAO[[#This Row],[AFOLU_MtCO2e]],"")</f>
        <v>4.381942836312875E-2</v>
      </c>
      <c r="K126" s="2">
        <v>4.8904822999999995</v>
      </c>
      <c r="L126" s="4">
        <f>IFERROR(DataGHGFAO[[#This Row],[Livestock_MtCO2e]]/DataGHGFAO[[#This Row],[AFOLU_MtCO2e]],"")</f>
        <v>0.30256308142914223</v>
      </c>
      <c r="N126" t="s">
        <v>415</v>
      </c>
      <c r="O126">
        <v>2010</v>
      </c>
      <c r="P126" t="s">
        <v>638</v>
      </c>
      <c r="Q126">
        <v>1.4570000000000001</v>
      </c>
      <c r="S126" t="s">
        <v>449</v>
      </c>
      <c r="T126" t="s">
        <v>450</v>
      </c>
      <c r="U126">
        <v>6.4880934131694695E-3</v>
      </c>
      <c r="V126">
        <v>6.0393450941554055E-4</v>
      </c>
      <c r="W126">
        <v>0</v>
      </c>
      <c r="X126">
        <v>0</v>
      </c>
      <c r="Y126">
        <v>7.09202792258501E-3</v>
      </c>
      <c r="Z126">
        <v>7.09202792258501E-3</v>
      </c>
      <c r="AA126">
        <v>7.4515783308620222E-3</v>
      </c>
      <c r="AB126">
        <v>3.1811966030788536E-4</v>
      </c>
      <c r="AC126">
        <v>0.1202598022</v>
      </c>
      <c r="AD126">
        <v>7.09202792258501E-3</v>
      </c>
      <c r="AE126">
        <v>5.7501555078838529E-2</v>
      </c>
      <c r="AF126">
        <v>7.7696979911699073E-3</v>
      </c>
      <c r="AG126">
        <v>1.095553778972981</v>
      </c>
      <c r="AI126" t="s">
        <v>449</v>
      </c>
      <c r="AJ126" t="s">
        <v>450</v>
      </c>
      <c r="AK126">
        <f>SUMIFS(DataLandRemPot[CO2 removal potential],DataLandRemPot[ISO3],DataShLandRemPot[[#This Row],[ISO3]])</f>
        <v>7.09202792258501E-3</v>
      </c>
      <c r="AL126">
        <f>SUMIFS(DataLandRemPot[CO2 removal potential],DataLandRemPot[ISO3],DataShLandRemPot[[#This Row],[ISO3]])+SUMIFS(DataLandRemPot[SCS cropland],DataLandRemPot[ISO3],DataShLandRemPot[[#This Row],[ISO3]])+SUMIFS(DataLandRemPot[SCS grassland],DataLandRemPot[ISO3],DataShLandRemPot[[#This Row],[ISO3]])+SUMIFS(DataLandRemPot[Agroforestry],DataLandRemPot[ISO3],DataShLandRemPot[[#This Row],[ISO3]])</f>
        <v>0.13512152811375491</v>
      </c>
      <c r="AM126">
        <f>SUMIFS(DataGHGFAO[TotalGHG_MtCO2e_2019],DataGHGFAO[ISO3],DataShLandRemPot[[#This Row],[ISO3]])-SUMIFS(DataGHGFAO[LULUCF_MtCO2e],DataGHGFAO[ISO3],DataShLandRemPot[[#This Row],[ISO3]])</f>
        <v>136.6929768</v>
      </c>
      <c r="AN126">
        <f>SUMIFS(DataGHGI[MtCO2e],DataGHGI[ISO3],DataShLandRemPot[[#This Row],[ISO3]])-SUMIFS(DataGHGI[MtCO2e],DataGHGI[Sector],"Land-Use Change and Forestry",DataGHGI[ISO3],DataShLandRemPot[[#This Row],[ISO3]])</f>
        <v>86.336978000000002</v>
      </c>
      <c r="AO126" s="3">
        <f>IFERROR(DataShLandRemPot[[#This Row],[CO2Removal_noagri]]/DataShLandRemPot[[#This Row],[FAOGHG_noLULUCF]],"")</f>
        <v>5.1882899097014981E-5</v>
      </c>
      <c r="AP126" s="3">
        <f>IFERROR(DataShLandRemPot[[#This Row],[CO2Removal_withagri]]/DataShLandRemPot[[#This Row],[FAOGHG_noLULUCF]],"")</f>
        <v>9.8850380814703947E-4</v>
      </c>
      <c r="AQ126" s="3">
        <f>IFERROR(DataShLandRemPot[[#This Row],[CO2Removal_noagri]]/DataShLandRemPot[[#This Row],[GHGI_noLULUCF]],"")</f>
        <v>8.2143573783472127E-5</v>
      </c>
      <c r="AR126" s="3">
        <f>IFERROR(DataShLandRemPot[[#This Row],[CO2Removal_withagri]]/DataShLandRemPot[[#This Row],[GHGI_noLULUCF]],"")</f>
        <v>1.5650481548445546E-3</v>
      </c>
      <c r="AS126" s="3"/>
      <c r="AU126" t="s">
        <v>233</v>
      </c>
      <c r="AV126" t="s">
        <v>234</v>
      </c>
      <c r="AW126">
        <v>9</v>
      </c>
      <c r="AX126">
        <v>8</v>
      </c>
      <c r="AY126">
        <v>13</v>
      </c>
      <c r="AZ126">
        <v>30</v>
      </c>
      <c r="BA126">
        <v>9</v>
      </c>
      <c r="BB126">
        <v>2565</v>
      </c>
    </row>
    <row r="127" spans="1:54">
      <c r="A127" s="2" t="s">
        <v>71</v>
      </c>
      <c r="B127" s="2" t="s">
        <v>72</v>
      </c>
      <c r="C127" s="2">
        <v>0.04</v>
      </c>
      <c r="D127" s="2">
        <v>1.5176E-3</v>
      </c>
      <c r="E127" s="4">
        <v>3.7940000000000002E-2</v>
      </c>
      <c r="F127" s="2">
        <v>1.5176E-3</v>
      </c>
      <c r="G127" s="2">
        <v>0</v>
      </c>
      <c r="H127" s="4">
        <v>0</v>
      </c>
      <c r="I127" s="2">
        <v>0</v>
      </c>
      <c r="J127" s="4">
        <f>IFERROR(DataGHGFAO[[#This Row],[Crop_MtCO2e]]/DataGHGFAO[[#This Row],[AFOLU_MtCO2e]],"")</f>
        <v>0</v>
      </c>
      <c r="K127" s="2">
        <v>1.5175999999999998E-3</v>
      </c>
      <c r="L127" s="4">
        <f>IFERROR(DataGHGFAO[[#This Row],[Livestock_MtCO2e]]/DataGHGFAO[[#This Row],[AFOLU_MtCO2e]],"")</f>
        <v>0.99999999999999989</v>
      </c>
      <c r="N127" t="s">
        <v>415</v>
      </c>
      <c r="O127">
        <v>2010</v>
      </c>
      <c r="P127" t="s">
        <v>639</v>
      </c>
      <c r="Q127">
        <v>0.16800000000000001</v>
      </c>
      <c r="S127" t="s">
        <v>307</v>
      </c>
      <c r="T127" t="s">
        <v>543</v>
      </c>
      <c r="U127">
        <v>3.2444664468664186</v>
      </c>
      <c r="V127">
        <v>5.7949198896314606E-2</v>
      </c>
      <c r="W127">
        <v>0</v>
      </c>
      <c r="X127">
        <v>0</v>
      </c>
      <c r="Y127">
        <v>3.3024156457627334</v>
      </c>
      <c r="Z127">
        <v>3.3024156457627334</v>
      </c>
      <c r="AA127">
        <v>1.9867244831863355</v>
      </c>
      <c r="AB127">
        <v>2.8238438740268776</v>
      </c>
      <c r="AC127">
        <v>17.932110730000002</v>
      </c>
      <c r="AD127">
        <v>3.3024156457627334</v>
      </c>
      <c r="AE127">
        <v>0.18470151122631573</v>
      </c>
      <c r="AF127">
        <v>4.8105683572132136</v>
      </c>
      <c r="AG127">
        <v>1.4566816758470613</v>
      </c>
      <c r="AI127" t="s">
        <v>307</v>
      </c>
      <c r="AJ127" t="s">
        <v>543</v>
      </c>
      <c r="AK127">
        <f>SUMIFS(DataLandRemPot[CO2 removal potential],DataLandRemPot[ISO3],DataShLandRemPot[[#This Row],[ISO3]])</f>
        <v>3.3024156457627334</v>
      </c>
      <c r="AL127">
        <f>SUMIFS(DataLandRemPot[CO2 removal potential],DataLandRemPot[ISO3],DataShLandRemPot[[#This Row],[ISO3]])+SUMIFS(DataLandRemPot[SCS cropland],DataLandRemPot[ISO3],DataShLandRemPot[[#This Row],[ISO3]])+SUMIFS(DataLandRemPot[SCS grassland],DataLandRemPot[ISO3],DataShLandRemPot[[#This Row],[ISO3]])+SUMIFS(DataLandRemPot[Agroforestry],DataLandRemPot[ISO3],DataShLandRemPot[[#This Row],[ISO3]])</f>
        <v>26.045094732975947</v>
      </c>
      <c r="AM127">
        <f>SUMIFS(DataGHGFAO[TotalGHG_MtCO2e_2019],DataGHGFAO[ISO3],DataShLandRemPot[[#This Row],[ISO3]])-SUMIFS(DataGHGFAO[LULUCF_MtCO2e],DataGHGFAO[ISO3],DataShLandRemPot[[#This Row],[ISO3]])</f>
        <v>16.866838099999999</v>
      </c>
      <c r="AN127">
        <f>SUMIFS(DataGHGI[MtCO2e],DataGHGI[ISO3],DataShLandRemPot[[#This Row],[ISO3]])-SUMIFS(DataGHGI[MtCO2e],DataGHGI[Sector],"Land-Use Change and Forestry",DataGHGI[ISO3],DataShLandRemPot[[#This Row],[ISO3]])</f>
        <v>12.773964840000001</v>
      </c>
      <c r="AO127" s="3">
        <f>IFERROR(DataShLandRemPot[[#This Row],[CO2Removal_noagri]]/DataShLandRemPot[[#This Row],[FAOGHG_noLULUCF]],"")</f>
        <v>0.19579340396720435</v>
      </c>
      <c r="AP127" s="3">
        <f>IFERROR(DataShLandRemPot[[#This Row],[CO2Removal_withagri]]/DataShLandRemPot[[#This Row],[FAOGHG_noLULUCF]],"")</f>
        <v>1.5441598821640405</v>
      </c>
      <c r="AQ127" s="3">
        <f>IFERROR(DataShLandRemPot[[#This Row],[CO2Removal_noagri]]/DataShLandRemPot[[#This Row],[GHGI_noLULUCF]],"")</f>
        <v>0.25852706556868316</v>
      </c>
      <c r="AR127" s="3">
        <f>IFERROR(DataShLandRemPot[[#This Row],[CO2Removal_withagri]]/DataShLandRemPot[[#This Row],[GHGI_noLULUCF]],"")</f>
        <v>2.038920183294942</v>
      </c>
      <c r="AS127" s="3"/>
      <c r="AU127" t="s">
        <v>151</v>
      </c>
      <c r="AV127" t="s">
        <v>152</v>
      </c>
      <c r="AW127">
        <v>44</v>
      </c>
      <c r="AX127">
        <v>5</v>
      </c>
      <c r="AY127">
        <v>67</v>
      </c>
      <c r="AZ127">
        <v>116</v>
      </c>
      <c r="BA127">
        <v>276</v>
      </c>
      <c r="BB127">
        <v>3095</v>
      </c>
    </row>
    <row r="128" spans="1:54">
      <c r="A128" s="2" t="s">
        <v>339</v>
      </c>
      <c r="B128" s="2" t="s">
        <v>340</v>
      </c>
      <c r="C128" s="2">
        <v>48.37</v>
      </c>
      <c r="D128" s="2">
        <v>31.8935341</v>
      </c>
      <c r="E128" s="4">
        <v>0.65936601405830064</v>
      </c>
      <c r="F128" s="2">
        <v>27.741829200000002</v>
      </c>
      <c r="G128" s="2">
        <v>4.1517048999999995</v>
      </c>
      <c r="H128" s="4">
        <v>0.13017387433398292</v>
      </c>
      <c r="I128" s="2">
        <v>6.2971541999999978</v>
      </c>
      <c r="J128" s="4">
        <f>IFERROR(DataGHGFAO[[#This Row],[Crop_MtCO2e]]/DataGHGFAO[[#This Row],[AFOLU_MtCO2e]],"")</f>
        <v>0.19744297324516313</v>
      </c>
      <c r="K128" s="2">
        <v>21.444675000000004</v>
      </c>
      <c r="L128" s="4">
        <f>IFERROR(DataGHGFAO[[#This Row],[Livestock_MtCO2e]]/DataGHGFAO[[#This Row],[AFOLU_MtCO2e]],"")</f>
        <v>0.672383152420854</v>
      </c>
      <c r="N128" t="s">
        <v>415</v>
      </c>
      <c r="O128">
        <v>2010</v>
      </c>
      <c r="P128" t="s">
        <v>640</v>
      </c>
      <c r="Q128">
        <v>5.8999999999999997E-2</v>
      </c>
      <c r="S128" t="s">
        <v>245</v>
      </c>
      <c r="T128" t="s">
        <v>544</v>
      </c>
      <c r="U128">
        <v>55.983860445130389</v>
      </c>
      <c r="V128">
        <v>9.9292316023176017</v>
      </c>
      <c r="W128">
        <v>0.53049999999999997</v>
      </c>
      <c r="X128">
        <v>0</v>
      </c>
      <c r="Y128">
        <v>66.443592047447993</v>
      </c>
      <c r="Z128">
        <v>127.3333801900158</v>
      </c>
      <c r="AA128">
        <v>1.6308957211441184</v>
      </c>
      <c r="AB128">
        <v>5.6856805239771404</v>
      </c>
      <c r="AC128">
        <v>6.3837692589999993</v>
      </c>
      <c r="AD128">
        <v>127.3333801900158</v>
      </c>
      <c r="AE128">
        <v>9.1292947023140086E-2</v>
      </c>
      <c r="AF128">
        <v>7.3165762451212588</v>
      </c>
      <c r="AG128">
        <v>0.11011710865806928</v>
      </c>
      <c r="AI128" t="s">
        <v>245</v>
      </c>
      <c r="AJ128" t="s">
        <v>544</v>
      </c>
      <c r="AK128">
        <f>SUMIFS(DataLandRemPot[CO2 removal potential],DataLandRemPot[ISO3],DataShLandRemPot[[#This Row],[ISO3]])</f>
        <v>66.443592047447993</v>
      </c>
      <c r="AL128">
        <f>SUMIFS(DataLandRemPot[CO2 removal potential],DataLandRemPot[ISO3],DataShLandRemPot[[#This Row],[ISO3]])+SUMIFS(DataLandRemPot[SCS cropland],DataLandRemPot[ISO3],DataShLandRemPot[[#This Row],[ISO3]])+SUMIFS(DataLandRemPot[SCS grassland],DataLandRemPot[ISO3],DataShLandRemPot[[#This Row],[ISO3]])+SUMIFS(DataLandRemPot[Agroforestry],DataLandRemPot[ISO3],DataShLandRemPot[[#This Row],[ISO3]])</f>
        <v>80.143937551569252</v>
      </c>
      <c r="AM128">
        <f>SUMIFS(DataGHGFAO[TotalGHG_MtCO2e_2019],DataGHGFAO[ISO3],DataShLandRemPot[[#This Row],[ISO3]])-SUMIFS(DataGHGFAO[LULUCF_MtCO2e],DataGHGFAO[ISO3],DataShLandRemPot[[#This Row],[ISO3]])</f>
        <v>29.271945700000003</v>
      </c>
      <c r="AN128">
        <f>SUMIFS(DataGHGI[MtCO2e],DataGHGI[ISO3],DataShLandRemPot[[#This Row],[ISO3]])-SUMIFS(DataGHGI[MtCO2e],DataGHGI[Sector],"Land-Use Change and Forestry",DataGHGI[ISO3],DataShLandRemPot[[#This Row],[ISO3]])</f>
        <v>8.8981800000000035</v>
      </c>
      <c r="AO128" s="3">
        <f>IFERROR(DataShLandRemPot[[#This Row],[CO2Removal_noagri]]/DataShLandRemPot[[#This Row],[FAOGHG_noLULUCF]],"")</f>
        <v>2.2698727555868614</v>
      </c>
      <c r="AP128" s="3">
        <f>IFERROR(DataShLandRemPot[[#This Row],[CO2Removal_withagri]]/DataShLandRemPot[[#This Row],[FAOGHG_noLULUCF]],"")</f>
        <v>2.7379094773180466</v>
      </c>
      <c r="AQ128" s="3">
        <f>IFERROR(DataShLandRemPot[[#This Row],[CO2Removal_noagri]]/DataShLandRemPot[[#This Row],[GHGI_noLULUCF]],"")</f>
        <v>7.4670991199827341</v>
      </c>
      <c r="AR128" s="3">
        <f>IFERROR(DataShLandRemPot[[#This Row],[CO2Removal_withagri]]/DataShLandRemPot[[#This Row],[GHGI_noLULUCF]],"")</f>
        <v>9.0067786391789362</v>
      </c>
      <c r="AS128" s="3"/>
      <c r="AU128" t="s">
        <v>211</v>
      </c>
      <c r="AV128" t="s">
        <v>212</v>
      </c>
      <c r="AW128">
        <v>48</v>
      </c>
      <c r="AX128">
        <v>33</v>
      </c>
      <c r="AY128">
        <v>246</v>
      </c>
      <c r="AZ128">
        <v>327</v>
      </c>
      <c r="BA128">
        <v>306</v>
      </c>
      <c r="BB128">
        <v>3449</v>
      </c>
    </row>
    <row r="129" spans="1:54">
      <c r="A129" s="2" t="s">
        <v>147</v>
      </c>
      <c r="B129" s="2" t="s">
        <v>148</v>
      </c>
      <c r="C129" s="2">
        <v>173.59</v>
      </c>
      <c r="D129" s="2">
        <v>20.309664100000003</v>
      </c>
      <c r="E129" s="4">
        <v>0.11699789215968663</v>
      </c>
      <c r="F129" s="2">
        <v>18.953039100000002</v>
      </c>
      <c r="G129" s="2">
        <v>1.356625</v>
      </c>
      <c r="H129" s="4">
        <v>6.6797018075744535E-2</v>
      </c>
      <c r="I129" s="2">
        <v>2.3438707000000036</v>
      </c>
      <c r="J129" s="4">
        <f>IFERROR(DataGHGFAO[[#This Row],[Crop_MtCO2e]]/DataGHGFAO[[#This Row],[AFOLU_MtCO2e]],"")</f>
        <v>0.1154066698720046</v>
      </c>
      <c r="K129" s="2">
        <v>16.609168399999998</v>
      </c>
      <c r="L129" s="4">
        <f>IFERROR(DataGHGFAO[[#This Row],[Livestock_MtCO2e]]/DataGHGFAO[[#This Row],[AFOLU_MtCO2e]],"")</f>
        <v>0.81779631205225078</v>
      </c>
      <c r="N129" t="s">
        <v>415</v>
      </c>
      <c r="O129">
        <v>2010</v>
      </c>
      <c r="P129" t="s">
        <v>641</v>
      </c>
      <c r="Q129">
        <v>-5.8999999999999997E-2</v>
      </c>
      <c r="S129" t="s">
        <v>267</v>
      </c>
      <c r="T129" t="s">
        <v>268</v>
      </c>
      <c r="U129">
        <v>1.5091074628293133</v>
      </c>
      <c r="V129">
        <v>4.2174392569073635</v>
      </c>
      <c r="W129">
        <v>11.2339</v>
      </c>
      <c r="X129">
        <v>0</v>
      </c>
      <c r="Y129">
        <v>16.960446719736677</v>
      </c>
      <c r="Z129">
        <v>18.093546719736675</v>
      </c>
      <c r="AA129">
        <v>2.4594639407282477</v>
      </c>
      <c r="AB129">
        <v>1.7630341384078134</v>
      </c>
      <c r="AC129">
        <v>3.0390503840000003</v>
      </c>
      <c r="AD129">
        <v>18.093546719736675</v>
      </c>
      <c r="AE129">
        <v>0.17432494917354166</v>
      </c>
      <c r="AF129">
        <v>4.2224980791360611</v>
      </c>
      <c r="AG129">
        <v>0.24896148957104938</v>
      </c>
      <c r="AI129" t="s">
        <v>267</v>
      </c>
      <c r="AJ129" t="s">
        <v>268</v>
      </c>
      <c r="AK129">
        <f>SUMIFS(DataLandRemPot[CO2 removal potential],DataLandRemPot[ISO3],DataShLandRemPot[[#This Row],[ISO3]])</f>
        <v>16.960446719736677</v>
      </c>
      <c r="AL129">
        <f>SUMIFS(DataLandRemPot[CO2 removal potential],DataLandRemPot[ISO3],DataShLandRemPot[[#This Row],[ISO3]])+SUMIFS(DataLandRemPot[SCS cropland],DataLandRemPot[ISO3],DataShLandRemPot[[#This Row],[ISO3]])+SUMIFS(DataLandRemPot[SCS grassland],DataLandRemPot[ISO3],DataShLandRemPot[[#This Row],[ISO3]])+SUMIFS(DataLandRemPot[Agroforestry],DataLandRemPot[ISO3],DataShLandRemPot[[#This Row],[ISO3]])</f>
        <v>24.221995182872739</v>
      </c>
      <c r="AM129">
        <f>SUMIFS(DataGHGFAO[TotalGHG_MtCO2e_2019],DataGHGFAO[ISO3],DataShLandRemPot[[#This Row],[ISO3]])-SUMIFS(DataGHGFAO[LULUCF_MtCO2e],DataGHGFAO[ISO3],DataShLandRemPot[[#This Row],[ISO3]])</f>
        <v>11.707582199999999</v>
      </c>
      <c r="AN129">
        <f>SUMIFS(DataGHGI[MtCO2e],DataGHGI[ISO3],DataShLandRemPot[[#This Row],[ISO3]])-SUMIFS(DataGHGI[MtCO2e],DataGHGI[Sector],"Land-Use Change and Forestry",DataGHGI[ISO3],DataShLandRemPot[[#This Row],[ISO3]])</f>
        <v>13.133216275970272</v>
      </c>
      <c r="AO129" s="3">
        <f>IFERROR(DataShLandRemPot[[#This Row],[CO2Removal_noagri]]/DataShLandRemPot[[#This Row],[FAOGHG_noLULUCF]],"")</f>
        <v>1.4486720169888432</v>
      </c>
      <c r="AP129" s="3">
        <f>IFERROR(DataShLandRemPot[[#This Row],[CO2Removal_withagri]]/DataShLandRemPot[[#This Row],[FAOGHG_noLULUCF]],"")</f>
        <v>2.0689152353653979</v>
      </c>
      <c r="AQ129" s="3">
        <f>IFERROR(DataShLandRemPot[[#This Row],[CO2Removal_noagri]]/DataShLandRemPot[[#This Row],[GHGI_noLULUCF]],"")</f>
        <v>1.2914160829566976</v>
      </c>
      <c r="AR129" s="3">
        <f>IFERROR(DataShLandRemPot[[#This Row],[CO2Removal_withagri]]/DataShLandRemPot[[#This Row],[GHGI_noLULUCF]],"")</f>
        <v>1.8443307925410097</v>
      </c>
      <c r="AS129" s="3"/>
      <c r="AU129" t="s">
        <v>43</v>
      </c>
      <c r="AV129" t="s">
        <v>44</v>
      </c>
      <c r="AW129">
        <v>36</v>
      </c>
      <c r="AX129">
        <v>64</v>
      </c>
      <c r="AY129">
        <v>6</v>
      </c>
      <c r="AZ129">
        <v>106</v>
      </c>
      <c r="BA129">
        <v>258</v>
      </c>
      <c r="BB129">
        <v>2951</v>
      </c>
    </row>
    <row r="130" spans="1:54">
      <c r="A130" s="2" t="s">
        <v>341</v>
      </c>
      <c r="B130" s="2" t="s">
        <v>342</v>
      </c>
      <c r="C130" s="2">
        <v>72.59</v>
      </c>
      <c r="D130" s="2">
        <v>33.046138299999996</v>
      </c>
      <c r="E130" s="4">
        <v>0.45524367405978777</v>
      </c>
      <c r="F130" s="2">
        <v>43.658909000000001</v>
      </c>
      <c r="G130" s="2">
        <v>-10.612770699999999</v>
      </c>
      <c r="H130" s="4">
        <v>0.19554896326527366</v>
      </c>
      <c r="I130" s="2">
        <v>2.9161829999999966</v>
      </c>
      <c r="J130" s="4">
        <f>IFERROR(DataGHGFAO[[#This Row],[Crop_MtCO2e]]/DataGHGFAO[[#This Row],[AFOLU_MtCO2e]],"")</f>
        <v>8.8245802687329344E-2</v>
      </c>
      <c r="K130" s="2">
        <v>40.742726000000005</v>
      </c>
      <c r="L130" s="4">
        <f>IFERROR(DataGHGFAO[[#This Row],[Livestock_MtCO2e]]/DataGHGFAO[[#This Row],[AFOLU_MtCO2e]],"")</f>
        <v>1.2329042997438526</v>
      </c>
      <c r="N130" t="s">
        <v>415</v>
      </c>
      <c r="O130">
        <v>2010</v>
      </c>
      <c r="P130" t="s">
        <v>642</v>
      </c>
      <c r="Q130">
        <v>0.29499999999999998</v>
      </c>
      <c r="S130" t="s">
        <v>49</v>
      </c>
      <c r="T130" t="s">
        <v>50</v>
      </c>
      <c r="U130">
        <v>1.6679278237019188E-2</v>
      </c>
      <c r="V130">
        <v>7.0962847768521617E-2</v>
      </c>
      <c r="W130">
        <v>0</v>
      </c>
      <c r="X130">
        <v>0</v>
      </c>
      <c r="Y130">
        <v>8.7642126005540805E-2</v>
      </c>
      <c r="Z130">
        <v>8.7642126005540805E-2</v>
      </c>
      <c r="AA130">
        <v>0.12088698639818157</v>
      </c>
      <c r="AB130">
        <v>0.19030583905422102</v>
      </c>
      <c r="AC130">
        <v>0.31980104869999998</v>
      </c>
      <c r="AD130">
        <v>8.7642126005540805E-2</v>
      </c>
      <c r="AE130">
        <v>0.43303261370708945</v>
      </c>
      <c r="AF130">
        <v>0.31119282545240257</v>
      </c>
      <c r="AG130">
        <v>3.5507220059076237</v>
      </c>
      <c r="AI130" t="s">
        <v>49</v>
      </c>
      <c r="AJ130" t="s">
        <v>50</v>
      </c>
      <c r="AK130">
        <f>SUMIFS(DataLandRemPot[CO2 removal potential],DataLandRemPot[ISO3],DataShLandRemPot[[#This Row],[ISO3]])</f>
        <v>8.7642126005540805E-2</v>
      </c>
      <c r="AL130">
        <f>SUMIFS(DataLandRemPot[CO2 removal potential],DataLandRemPot[ISO3],DataShLandRemPot[[#This Row],[ISO3]])+SUMIFS(DataLandRemPot[SCS cropland],DataLandRemPot[ISO3],DataShLandRemPot[[#This Row],[ISO3]])+SUMIFS(DataLandRemPot[SCS grassland],DataLandRemPot[ISO3],DataShLandRemPot[[#This Row],[ISO3]])+SUMIFS(DataLandRemPot[Agroforestry],DataLandRemPot[ISO3],DataShLandRemPot[[#This Row],[ISO3]])</f>
        <v>0.71863600015794338</v>
      </c>
      <c r="AM130">
        <f>SUMIFS(DataGHGFAO[TotalGHG_MtCO2e_2019],DataGHGFAO[ISO3],DataShLandRemPot[[#This Row],[ISO3]])-SUMIFS(DataGHGFAO[LULUCF_MtCO2e],DataGHGFAO[ISO3],DataShLandRemPot[[#This Row],[ISO3]])</f>
        <v>35.208513100000005</v>
      </c>
      <c r="AN130">
        <f>SUMIFS(DataGHGI[MtCO2e],DataGHGI[ISO3],DataShLandRemPot[[#This Row],[ISO3]])-SUMIFS(DataGHGI[MtCO2e],DataGHGI[Sector],"Land-Use Change and Forestry",DataGHGI[ISO3],DataShLandRemPot[[#This Row],[ISO3]])</f>
        <v>26.13476</v>
      </c>
      <c r="AO130" s="3">
        <f>IFERROR(DataShLandRemPot[[#This Row],[CO2Removal_noagri]]/DataShLandRemPot[[#This Row],[FAOGHG_noLULUCF]],"")</f>
        <v>2.4892311060287515E-3</v>
      </c>
      <c r="AP130" s="3">
        <f>IFERROR(DataShLandRemPot[[#This Row],[CO2Removal_withagri]]/DataShLandRemPot[[#This Row],[FAOGHG_noLULUCF]],"")</f>
        <v>2.041085910435517E-2</v>
      </c>
      <c r="AQ130" s="3">
        <f>IFERROR(DataShLandRemPot[[#This Row],[CO2Removal_noagri]]/DataShLandRemPot[[#This Row],[GHGI_noLULUCF]],"")</f>
        <v>3.3534697087534305E-3</v>
      </c>
      <c r="AR130" s="3">
        <f>IFERROR(DataShLandRemPot[[#This Row],[CO2Removal_withagri]]/DataShLandRemPot[[#This Row],[GHGI_noLULUCF]],"")</f>
        <v>2.7497325407156728E-2</v>
      </c>
      <c r="AS130" s="3"/>
      <c r="AU130" t="s">
        <v>315</v>
      </c>
      <c r="AV130" t="s">
        <v>316</v>
      </c>
      <c r="AW130">
        <v>41</v>
      </c>
      <c r="AX130">
        <v>13</v>
      </c>
      <c r="AY130">
        <v>0</v>
      </c>
      <c r="AZ130">
        <v>54</v>
      </c>
      <c r="BA130">
        <v>341</v>
      </c>
      <c r="BB130">
        <v>2483</v>
      </c>
    </row>
    <row r="131" spans="1:54">
      <c r="A131" s="2" t="s">
        <v>273</v>
      </c>
      <c r="B131" s="2" t="s">
        <v>274</v>
      </c>
      <c r="C131" s="2">
        <v>38.409999999999997</v>
      </c>
      <c r="D131" s="2">
        <v>31.5684656</v>
      </c>
      <c r="E131" s="4">
        <v>0.82188142671179387</v>
      </c>
      <c r="F131" s="2">
        <v>11.953754099999999</v>
      </c>
      <c r="G131" s="2">
        <v>19.614711500000002</v>
      </c>
      <c r="H131" s="4">
        <v>0.62133876725386372</v>
      </c>
      <c r="I131" s="2">
        <v>0.61833329999999975</v>
      </c>
      <c r="J131" s="4">
        <f>IFERROR(DataGHGFAO[[#This Row],[Crop_MtCO2e]]/DataGHGFAO[[#This Row],[AFOLU_MtCO2e]],"")</f>
        <v>1.9587055887822426E-2</v>
      </c>
      <c r="K131" s="2">
        <v>11.3354208</v>
      </c>
      <c r="L131" s="4">
        <f>IFERROR(DataGHGFAO[[#This Row],[Livestock_MtCO2e]]/DataGHGFAO[[#This Row],[AFOLU_MtCO2e]],"")</f>
        <v>0.35907417685831394</v>
      </c>
      <c r="N131" t="s">
        <v>37</v>
      </c>
      <c r="O131">
        <v>2010</v>
      </c>
      <c r="P131" t="s">
        <v>638</v>
      </c>
      <c r="Q131">
        <v>8.8581900000000005</v>
      </c>
      <c r="S131" t="s">
        <v>335</v>
      </c>
      <c r="T131" t="s">
        <v>336</v>
      </c>
      <c r="U131">
        <v>1.5979109565562206E-2</v>
      </c>
      <c r="V131">
        <v>7.8324465152108058E-2</v>
      </c>
      <c r="W131">
        <v>0</v>
      </c>
      <c r="X131">
        <v>0</v>
      </c>
      <c r="Y131">
        <v>9.4303574717670258E-2</v>
      </c>
      <c r="Z131">
        <v>0.20709147106165354</v>
      </c>
      <c r="AA131">
        <v>0.16637961324941522</v>
      </c>
      <c r="AB131">
        <v>1.6552713119961819</v>
      </c>
      <c r="AC131">
        <v>1.4608492579999999</v>
      </c>
      <c r="AD131">
        <v>0.20709147106165354</v>
      </c>
      <c r="AE131">
        <v>0.53946010956358725</v>
      </c>
      <c r="AF131">
        <v>1.8216509252455972</v>
      </c>
      <c r="AG131">
        <v>19.316880942205291</v>
      </c>
      <c r="AI131" t="s">
        <v>335</v>
      </c>
      <c r="AJ131" t="s">
        <v>336</v>
      </c>
      <c r="AK131">
        <f>SUMIFS(DataLandRemPot[CO2 removal potential],DataLandRemPot[ISO3],DataShLandRemPot[[#This Row],[ISO3]])</f>
        <v>9.4303574717670258E-2</v>
      </c>
      <c r="AL131">
        <f>SUMIFS(DataLandRemPot[CO2 removal potential],DataLandRemPot[ISO3],DataShLandRemPot[[#This Row],[ISO3]])+SUMIFS(DataLandRemPot[SCS cropland],DataLandRemPot[ISO3],DataShLandRemPot[[#This Row],[ISO3]])+SUMIFS(DataLandRemPot[SCS grassland],DataLandRemPot[ISO3],DataShLandRemPot[[#This Row],[ISO3]])+SUMIFS(DataLandRemPot[Agroforestry],DataLandRemPot[ISO3],DataShLandRemPot[[#This Row],[ISO3]])</f>
        <v>3.376803757963267</v>
      </c>
      <c r="AM131">
        <f>SUMIFS(DataGHGFAO[TotalGHG_MtCO2e_2019],DataGHGFAO[ISO3],DataShLandRemPot[[#This Row],[ISO3]])-SUMIFS(DataGHGFAO[LULUCF_MtCO2e],DataGHGFAO[ISO3],DataShLandRemPot[[#This Row],[ISO3]])</f>
        <v>2.5299999999999998</v>
      </c>
      <c r="AN131">
        <f>SUMIFS(DataGHGI[MtCO2e],DataGHGI[ISO3],DataShLandRemPot[[#This Row],[ISO3]])-SUMIFS(DataGHGI[MtCO2e],DataGHGI[Sector],"Land-Use Change and Forestry",DataGHGI[ISO3],DataShLandRemPot[[#This Row],[ISO3]])</f>
        <v>3.5128899999999996</v>
      </c>
      <c r="AO131" s="3">
        <f>IFERROR(DataShLandRemPot[[#This Row],[CO2Removal_noagri]]/DataShLandRemPot[[#This Row],[FAOGHG_noLULUCF]],"")</f>
        <v>3.7274140204612755E-2</v>
      </c>
      <c r="AP131" s="3">
        <f>IFERROR(DataShLandRemPot[[#This Row],[CO2Removal_withagri]]/DataShLandRemPot[[#This Row],[FAOGHG_noLULUCF]],"")</f>
        <v>1.3347050426732281</v>
      </c>
      <c r="AQ131" s="3">
        <f>IFERROR(DataShLandRemPot[[#This Row],[CO2Removal_noagri]]/DataShLandRemPot[[#This Row],[GHGI_noLULUCF]],"")</f>
        <v>2.6845012146030838E-2</v>
      </c>
      <c r="AR131" s="3">
        <f>IFERROR(DataShLandRemPot[[#This Row],[CO2Removal_withagri]]/DataShLandRemPot[[#This Row],[GHGI_noLULUCF]],"")</f>
        <v>0.96126088717929326</v>
      </c>
      <c r="AS131" s="3"/>
      <c r="AU131" t="s">
        <v>185</v>
      </c>
      <c r="AV131" t="s">
        <v>186</v>
      </c>
      <c r="AW131">
        <v>52</v>
      </c>
      <c r="AX131">
        <v>0</v>
      </c>
      <c r="AY131">
        <v>61</v>
      </c>
      <c r="AZ131">
        <v>113</v>
      </c>
      <c r="BA131">
        <v>153</v>
      </c>
      <c r="BB131">
        <v>2977</v>
      </c>
    </row>
    <row r="132" spans="1:54">
      <c r="A132" s="2" t="s">
        <v>355</v>
      </c>
      <c r="B132" s="2" t="s">
        <v>356</v>
      </c>
      <c r="C132" s="2">
        <v>43.96</v>
      </c>
      <c r="D132" s="2">
        <v>34.184753900000004</v>
      </c>
      <c r="E132" s="4">
        <v>0.77763316424021844</v>
      </c>
      <c r="F132" s="2">
        <v>32.940651700000004</v>
      </c>
      <c r="G132" s="2">
        <v>1.2441021999999999</v>
      </c>
      <c r="H132" s="4">
        <v>3.6393481247205928E-2</v>
      </c>
      <c r="I132" s="2">
        <v>0.73168280000000152</v>
      </c>
      <c r="J132" s="4">
        <f>IFERROR(DataGHGFAO[[#This Row],[Crop_MtCO2e]]/DataGHGFAO[[#This Row],[AFOLU_MtCO2e]],"")</f>
        <v>2.1403775558553939E-2</v>
      </c>
      <c r="K132" s="2">
        <v>32.208968900000002</v>
      </c>
      <c r="L132" s="4">
        <f>IFERROR(DataGHGFAO[[#This Row],[Livestock_MtCO2e]]/DataGHGFAO[[#This Row],[AFOLU_MtCO2e]],"")</f>
        <v>0.94220274319424013</v>
      </c>
      <c r="N132" t="s">
        <v>37</v>
      </c>
      <c r="O132">
        <v>2010</v>
      </c>
      <c r="P132" t="s">
        <v>639</v>
      </c>
      <c r="Q132">
        <v>0.1067</v>
      </c>
      <c r="S132" t="s">
        <v>69</v>
      </c>
      <c r="T132" t="s">
        <v>70</v>
      </c>
      <c r="U132">
        <v>3.435210115715214</v>
      </c>
      <c r="V132">
        <v>1.3080802010652925</v>
      </c>
      <c r="W132">
        <v>0</v>
      </c>
      <c r="X132">
        <v>1.1887366890666667E-2</v>
      </c>
      <c r="Y132">
        <v>4.7551776836711737</v>
      </c>
      <c r="Z132">
        <v>29.309416828961439</v>
      </c>
      <c r="AA132">
        <v>1.5489257653732977</v>
      </c>
      <c r="AB132">
        <v>1.0513364016633964E-2</v>
      </c>
      <c r="AC132">
        <v>2.9376933239999998E-4</v>
      </c>
      <c r="AD132">
        <v>29.309416828961439</v>
      </c>
      <c r="AE132">
        <v>0.24694555988453382</v>
      </c>
      <c r="AF132">
        <v>1.5594391293899317</v>
      </c>
      <c r="AG132">
        <v>0.32794550133108524</v>
      </c>
      <c r="AI132" t="s">
        <v>69</v>
      </c>
      <c r="AJ132" t="s">
        <v>70</v>
      </c>
      <c r="AK132">
        <f>SUMIFS(DataLandRemPot[CO2 removal potential],DataLandRemPot[ISO3],DataShLandRemPot[[#This Row],[ISO3]])</f>
        <v>4.7551776836711737</v>
      </c>
      <c r="AL132">
        <f>SUMIFS(DataLandRemPot[CO2 removal potential],DataLandRemPot[ISO3],DataShLandRemPot[[#This Row],[ISO3]])+SUMIFS(DataLandRemPot[SCS cropland],DataLandRemPot[ISO3],DataShLandRemPot[[#This Row],[ISO3]])+SUMIFS(DataLandRemPot[SCS grassland],DataLandRemPot[ISO3],DataShLandRemPot[[#This Row],[ISO3]])+SUMIFS(DataLandRemPot[Agroforestry],DataLandRemPot[ISO3],DataShLandRemPot[[#This Row],[ISO3]])</f>
        <v>6.3149105823935052</v>
      </c>
      <c r="AM132">
        <f>SUMIFS(DataGHGFAO[TotalGHG_MtCO2e_2019],DataGHGFAO[ISO3],DataShLandRemPot[[#This Row],[ISO3]])-SUMIFS(DataGHGFAO[LULUCF_MtCO2e],DataGHGFAO[ISO3],DataShLandRemPot[[#This Row],[ISO3]])</f>
        <v>2.2237639999999992</v>
      </c>
      <c r="AN132">
        <f>SUMIFS(DataGHGI[MtCO2e],DataGHGI[ISO3],DataShLandRemPot[[#This Row],[ISO3]])-SUMIFS(DataGHGI[MtCO2e],DataGHGI[Sector],"Land-Use Change and Forestry",DataGHGI[ISO3],DataShLandRemPot[[#This Row],[ISO3]])</f>
        <v>8.0217799999999926</v>
      </c>
      <c r="AO132" s="3">
        <f>IFERROR(DataShLandRemPot[[#This Row],[CO2Removal_noagri]]/DataShLandRemPot[[#This Row],[FAOGHG_noLULUCF]],"")</f>
        <v>2.1383463729384844</v>
      </c>
      <c r="AP132" s="3">
        <f>IFERROR(DataShLandRemPot[[#This Row],[CO2Removal_withagri]]/DataShLandRemPot[[#This Row],[FAOGHG_noLULUCF]],"")</f>
        <v>2.8397395507767493</v>
      </c>
      <c r="AQ132" s="3">
        <f>IFERROR(DataShLandRemPot[[#This Row],[CO2Removal_noagri]]/DataShLandRemPot[[#This Row],[GHGI_noLULUCF]],"")</f>
        <v>0.59278335776737556</v>
      </c>
      <c r="AR132" s="3">
        <f>IFERROR(DataShLandRemPot[[#This Row],[CO2Removal_withagri]]/DataShLandRemPot[[#This Row],[GHGI_noLULUCF]],"")</f>
        <v>0.78722061467573423</v>
      </c>
      <c r="AS132" s="3"/>
      <c r="AU132" t="s">
        <v>111</v>
      </c>
      <c r="AV132" t="s">
        <v>112</v>
      </c>
      <c r="AW132">
        <v>4</v>
      </c>
      <c r="AX132">
        <v>9</v>
      </c>
      <c r="AY132">
        <v>98</v>
      </c>
      <c r="AZ132">
        <v>111</v>
      </c>
      <c r="BA132">
        <v>6</v>
      </c>
      <c r="BB132">
        <v>2244</v>
      </c>
    </row>
    <row r="133" spans="1:54">
      <c r="A133" s="2" t="s">
        <v>233</v>
      </c>
      <c r="B133" s="2" t="s">
        <v>234</v>
      </c>
      <c r="C133" s="2">
        <v>354.33</v>
      </c>
      <c r="D133" s="2">
        <v>131.40241459999999</v>
      </c>
      <c r="E133" s="4">
        <v>0.37084755623289023</v>
      </c>
      <c r="F133" s="2">
        <v>85.256814199999994</v>
      </c>
      <c r="G133" s="2">
        <v>46.145600400000006</v>
      </c>
      <c r="H133" s="4">
        <v>0.35117772029129829</v>
      </c>
      <c r="I133" s="2">
        <v>23.614595499999986</v>
      </c>
      <c r="J133" s="4">
        <f>IFERROR(DataGHGFAO[[#This Row],[Crop_MtCO2e]]/DataGHGFAO[[#This Row],[AFOLU_MtCO2e]],"")</f>
        <v>0.1797120362809527</v>
      </c>
      <c r="K133" s="2">
        <v>61.642218700000008</v>
      </c>
      <c r="L133" s="4">
        <f>IFERROR(DataGHGFAO[[#This Row],[Livestock_MtCO2e]]/DataGHGFAO[[#This Row],[AFOLU_MtCO2e]],"")</f>
        <v>0.4691102434277491</v>
      </c>
      <c r="N133" t="s">
        <v>37</v>
      </c>
      <c r="O133">
        <v>2010</v>
      </c>
      <c r="P133" t="s">
        <v>640</v>
      </c>
      <c r="Q133">
        <v>2.7055469999999998E-2</v>
      </c>
      <c r="S133" t="s">
        <v>55</v>
      </c>
      <c r="T133" t="s">
        <v>56</v>
      </c>
      <c r="U133">
        <v>4.5012561114958292E-2</v>
      </c>
      <c r="V133">
        <v>2.0968606166907565E-2</v>
      </c>
      <c r="W133">
        <v>0</v>
      </c>
      <c r="X133">
        <v>0</v>
      </c>
      <c r="Y133">
        <v>6.5981167281865857E-2</v>
      </c>
      <c r="Z133">
        <v>6.5981167281865857E-2</v>
      </c>
      <c r="AA133">
        <v>0.53194477507073279</v>
      </c>
      <c r="AB133">
        <v>0.55678650917604611</v>
      </c>
      <c r="AC133">
        <v>15.480740470000001</v>
      </c>
      <c r="AD133">
        <v>6.5981167281865857E-2</v>
      </c>
      <c r="AE133">
        <v>6.5446446777400663E-2</v>
      </c>
      <c r="AF133">
        <v>1.0887312842467789</v>
      </c>
      <c r="AG133">
        <v>16.500636910465872</v>
      </c>
      <c r="AI133" t="s">
        <v>55</v>
      </c>
      <c r="AJ133" t="s">
        <v>56</v>
      </c>
      <c r="AK133">
        <f>SUMIFS(DataLandRemPot[CO2 removal potential],DataLandRemPot[ISO3],DataShLandRemPot[[#This Row],[ISO3]])</f>
        <v>6.5981167281865857E-2</v>
      </c>
      <c r="AL133">
        <f>SUMIFS(DataLandRemPot[CO2 removal potential],DataLandRemPot[ISO3],DataShLandRemPot[[#This Row],[ISO3]])+SUMIFS(DataLandRemPot[SCS cropland],DataLandRemPot[ISO3],DataShLandRemPot[[#This Row],[ISO3]])+SUMIFS(DataLandRemPot[SCS grassland],DataLandRemPot[ISO3],DataShLandRemPot[[#This Row],[ISO3]])+SUMIFS(DataLandRemPot[Agroforestry],DataLandRemPot[ISO3],DataShLandRemPot[[#This Row],[ISO3]])</f>
        <v>16.635452921528646</v>
      </c>
      <c r="AM133">
        <f>SUMIFS(DataGHGFAO[TotalGHG_MtCO2e_2019],DataGHGFAO[ISO3],DataShLandRemPot[[#This Row],[ISO3]])-SUMIFS(DataGHGFAO[LULUCF_MtCO2e],DataGHGFAO[ISO3],DataShLandRemPot[[#This Row],[ISO3]])</f>
        <v>126.69</v>
      </c>
      <c r="AN133">
        <f>SUMIFS(DataGHGI[MtCO2e],DataGHGI[ISO3],DataShLandRemPot[[#This Row],[ISO3]])-SUMIFS(DataGHGI[MtCO2e],DataGHGI[Sector],"Land-Use Change and Forestry",DataGHGI[ISO3],DataShLandRemPot[[#This Row],[ISO3]])</f>
        <v>0</v>
      </c>
      <c r="AO133" s="3">
        <f>IFERROR(DataShLandRemPot[[#This Row],[CO2Removal_noagri]]/DataShLandRemPot[[#This Row],[FAOGHG_noLULUCF]],"")</f>
        <v>5.2080801390690546E-4</v>
      </c>
      <c r="AP133" s="3">
        <f>IFERROR(DataShLandRemPot[[#This Row],[CO2Removal_withagri]]/DataShLandRemPot[[#This Row],[FAOGHG_noLULUCF]],"")</f>
        <v>0.13130833468725744</v>
      </c>
      <c r="AQ133" s="3" t="str">
        <f>IFERROR(DataShLandRemPot[[#This Row],[CO2Removal_noagri]]/DataShLandRemPot[[#This Row],[GHGI_noLULUCF]],"")</f>
        <v/>
      </c>
      <c r="AR133" s="3" t="str">
        <f>IFERROR(DataShLandRemPot[[#This Row],[CO2Removal_withagri]]/DataShLandRemPot[[#This Row],[GHGI_noLULUCF]],"")</f>
        <v/>
      </c>
      <c r="AS133" s="3"/>
      <c r="AU133" t="s">
        <v>279</v>
      </c>
      <c r="AV133" t="s">
        <v>280</v>
      </c>
      <c r="AW133">
        <v>67</v>
      </c>
      <c r="AX133">
        <v>2</v>
      </c>
      <c r="AY133">
        <v>46</v>
      </c>
      <c r="AZ133">
        <v>115</v>
      </c>
      <c r="BA133">
        <v>81</v>
      </c>
      <c r="BB133">
        <v>2770</v>
      </c>
    </row>
    <row r="134" spans="1:54">
      <c r="A134" s="2" t="s">
        <v>21</v>
      </c>
      <c r="B134" s="2" t="s">
        <v>22</v>
      </c>
      <c r="C134" s="2">
        <v>0.63</v>
      </c>
      <c r="D134" s="2">
        <v>-6.0840000000000004E-4</v>
      </c>
      <c r="E134" s="4">
        <v>-9.6571428571428578E-4</v>
      </c>
      <c r="F134" s="2">
        <v>1.5708999999999999E-3</v>
      </c>
      <c r="G134" s="2">
        <v>-2.1792999999999999E-3</v>
      </c>
      <c r="H134" s="4">
        <v>0.58111567383072904</v>
      </c>
      <c r="I134" s="2">
        <v>0</v>
      </c>
      <c r="J134" s="4">
        <f>IFERROR(DataGHGFAO[[#This Row],[Crop_MtCO2e]]/DataGHGFAO[[#This Row],[AFOLU_MtCO2e]],"")</f>
        <v>0</v>
      </c>
      <c r="K134" s="2">
        <v>1.5708999999999999E-3</v>
      </c>
      <c r="L134" s="4">
        <f>IFERROR(DataGHGFAO[[#This Row],[Livestock_MtCO2e]]/DataGHGFAO[[#This Row],[AFOLU_MtCO2e]],"")</f>
        <v>-2.5820184089414853</v>
      </c>
      <c r="N134" t="s">
        <v>37</v>
      </c>
      <c r="O134">
        <v>2010</v>
      </c>
      <c r="P134" t="s">
        <v>641</v>
      </c>
      <c r="Q134">
        <v>-2.8761399999999999</v>
      </c>
      <c r="S134" t="s">
        <v>5</v>
      </c>
      <c r="T134" t="s">
        <v>6</v>
      </c>
      <c r="U134">
        <v>1.9381464765141649E-3</v>
      </c>
      <c r="V134">
        <v>2.1871594556420312E-3</v>
      </c>
      <c r="W134">
        <v>0</v>
      </c>
      <c r="X134">
        <v>0</v>
      </c>
      <c r="Y134">
        <v>4.1253059321561961E-3</v>
      </c>
      <c r="Z134">
        <v>4.1253059321561961E-3</v>
      </c>
      <c r="AA134">
        <v>2.257769268658949E-3</v>
      </c>
      <c r="AB134">
        <v>6.1453892167970016E-3</v>
      </c>
      <c r="AC134">
        <v>6.9169922520000001E-3</v>
      </c>
      <c r="AD134">
        <v>4.1253059321561961E-3</v>
      </c>
      <c r="AE134">
        <v>0.4321399403588066</v>
      </c>
      <c r="AF134">
        <v>8.4031584854559506E-3</v>
      </c>
      <c r="AG134">
        <v>2.0369782565589811</v>
      </c>
      <c r="AI134" t="s">
        <v>5</v>
      </c>
      <c r="AJ134" t="s">
        <v>6</v>
      </c>
      <c r="AK134">
        <f>SUMIFS(DataLandRemPot[CO2 removal potential],DataLandRemPot[ISO3],DataShLandRemPot[[#This Row],[ISO3]])</f>
        <v>4.1253059321561961E-3</v>
      </c>
      <c r="AL134">
        <f>SUMIFS(DataLandRemPot[CO2 removal potential],DataLandRemPot[ISO3],DataShLandRemPot[[#This Row],[ISO3]])+SUMIFS(DataLandRemPot[SCS cropland],DataLandRemPot[ISO3],DataShLandRemPot[[#This Row],[ISO3]])+SUMIFS(DataLandRemPot[SCS grassland],DataLandRemPot[ISO3],DataShLandRemPot[[#This Row],[ISO3]])+SUMIFS(DataLandRemPot[Agroforestry],DataLandRemPot[ISO3],DataShLandRemPot[[#This Row],[ISO3]])</f>
        <v>1.9445456669612147E-2</v>
      </c>
      <c r="AM134">
        <f>SUMIFS(DataGHGFAO[TotalGHG_MtCO2e_2019],DataGHGFAO[ISO3],DataShLandRemPot[[#This Row],[ISO3]])-SUMIFS(DataGHGFAO[LULUCF_MtCO2e],DataGHGFAO[ISO3],DataShLandRemPot[[#This Row],[ISO3]])</f>
        <v>0.2</v>
      </c>
      <c r="AN134">
        <f>SUMIFS(DataGHGI[MtCO2e],DataGHGI[ISO3],DataShLandRemPot[[#This Row],[ISO3]])-SUMIFS(DataGHGI[MtCO2e],DataGHGI[Sector],"Land-Use Change and Forestry",DataGHGI[ISO3],DataShLandRemPot[[#This Row],[ISO3]])</f>
        <v>0.20300441004008282</v>
      </c>
      <c r="AO134" s="3">
        <f>IFERROR(DataShLandRemPot[[#This Row],[CO2Removal_noagri]]/DataShLandRemPot[[#This Row],[FAOGHG_noLULUCF]],"")</f>
        <v>2.062652966078098E-2</v>
      </c>
      <c r="AP134" s="3">
        <f>IFERROR(DataShLandRemPot[[#This Row],[CO2Removal_withagri]]/DataShLandRemPot[[#This Row],[FAOGHG_noLULUCF]],"")</f>
        <v>9.7227283348060731E-2</v>
      </c>
      <c r="AQ134" s="3">
        <f>IFERROR(DataShLandRemPot[[#This Row],[CO2Removal_noagri]]/DataShLandRemPot[[#This Row],[GHGI_noLULUCF]],"")</f>
        <v>2.0321262633366744E-2</v>
      </c>
      <c r="AR134" s="3">
        <f>IFERROR(DataShLandRemPot[[#This Row],[CO2Removal_withagri]]/DataShLandRemPot[[#This Row],[GHGI_noLULUCF]],"")</f>
        <v>9.578834600574776E-2</v>
      </c>
      <c r="AS134" s="3"/>
      <c r="AU134" t="s">
        <v>191</v>
      </c>
      <c r="AV134" t="s">
        <v>192</v>
      </c>
      <c r="AW134">
        <v>14</v>
      </c>
      <c r="AX134">
        <v>3</v>
      </c>
      <c r="AY134">
        <v>30</v>
      </c>
      <c r="AZ134">
        <v>47</v>
      </c>
      <c r="BA134">
        <v>110</v>
      </c>
      <c r="BB134">
        <v>2786</v>
      </c>
    </row>
    <row r="135" spans="1:54">
      <c r="A135" s="2" t="s">
        <v>101</v>
      </c>
      <c r="B135" s="2" t="s">
        <v>102</v>
      </c>
      <c r="C135" s="2">
        <v>82.69</v>
      </c>
      <c r="D135" s="2">
        <v>8.5584117000000006</v>
      </c>
      <c r="E135" s="4">
        <v>0.10349996009190955</v>
      </c>
      <c r="F135" s="2">
        <v>5.2139606999999994</v>
      </c>
      <c r="G135" s="2">
        <v>3.3444509999999998</v>
      </c>
      <c r="H135" s="4">
        <v>0.39077940127605681</v>
      </c>
      <c r="I135" s="2">
        <v>2.7620104999999997</v>
      </c>
      <c r="J135" s="4">
        <f>IFERROR(DataGHGFAO[[#This Row],[Crop_MtCO2e]]/DataGHGFAO[[#This Row],[AFOLU_MtCO2e]],"")</f>
        <v>0.32272465929630373</v>
      </c>
      <c r="K135" s="2">
        <v>2.4519501999999997</v>
      </c>
      <c r="L135" s="4">
        <f>IFERROR(DataGHGFAO[[#This Row],[Livestock_MtCO2e]]/DataGHGFAO[[#This Row],[AFOLU_MtCO2e]],"")</f>
        <v>0.28649593942763929</v>
      </c>
      <c r="N135" t="s">
        <v>37</v>
      </c>
      <c r="O135">
        <v>2010</v>
      </c>
      <c r="P135" t="s">
        <v>642</v>
      </c>
      <c r="Q135">
        <v>0.49688867324000002</v>
      </c>
      <c r="S135" t="s">
        <v>243</v>
      </c>
      <c r="T135" t="s">
        <v>244</v>
      </c>
      <c r="U135">
        <v>1.1037763626553594</v>
      </c>
      <c r="V135">
        <v>1.9407578315813303</v>
      </c>
      <c r="W135">
        <v>7.6722000000000001</v>
      </c>
      <c r="X135">
        <v>0</v>
      </c>
      <c r="Y135">
        <v>10.71673419423669</v>
      </c>
      <c r="Z135">
        <v>11.490634194236691</v>
      </c>
      <c r="AA135">
        <v>4.2065767028911152</v>
      </c>
      <c r="AB135">
        <v>0.93411679557769334</v>
      </c>
      <c r="AC135">
        <v>5.0381646440000001</v>
      </c>
      <c r="AD135">
        <v>11.490634194236691</v>
      </c>
      <c r="AE135">
        <v>0.24601807958507077</v>
      </c>
      <c r="AF135">
        <v>5.1406934984688082</v>
      </c>
      <c r="AG135">
        <v>0.47968843915466353</v>
      </c>
      <c r="AI135" t="s">
        <v>243</v>
      </c>
      <c r="AJ135" t="s">
        <v>244</v>
      </c>
      <c r="AK135">
        <f>SUMIFS(DataLandRemPot[CO2 removal potential],DataLandRemPot[ISO3],DataShLandRemPot[[#This Row],[ISO3]])</f>
        <v>10.71673419423669</v>
      </c>
      <c r="AL135">
        <f>SUMIFS(DataLandRemPot[CO2 removal potential],DataLandRemPot[ISO3],DataShLandRemPot[[#This Row],[ISO3]])+SUMIFS(DataLandRemPot[SCS cropland],DataLandRemPot[ISO3],DataShLandRemPot[[#This Row],[ISO3]])+SUMIFS(DataLandRemPot[SCS grassland],DataLandRemPot[ISO3],DataShLandRemPot[[#This Row],[ISO3]])+SUMIFS(DataLandRemPot[Agroforestry],DataLandRemPot[ISO3],DataShLandRemPot[[#This Row],[ISO3]])</f>
        <v>20.895592336705498</v>
      </c>
      <c r="AM135">
        <f>SUMIFS(DataGHGFAO[TotalGHG_MtCO2e_2019],DataGHGFAO[ISO3],DataShLandRemPot[[#This Row],[ISO3]])-SUMIFS(DataGHGFAO[LULUCF_MtCO2e],DataGHGFAO[ISO3],DataShLandRemPot[[#This Row],[ISO3]])</f>
        <v>18.9305503</v>
      </c>
      <c r="AN135">
        <f>SUMIFS(DataGHGI[MtCO2e],DataGHGI[ISO3],DataShLandRemPot[[#This Row],[ISO3]])-SUMIFS(DataGHGI[MtCO2e],DataGHGI[Sector],"Land-Use Change and Forestry",DataGHGI[ISO3],DataShLandRemPot[[#This Row],[ISO3]])</f>
        <v>16.400109621933471</v>
      </c>
      <c r="AO135" s="3">
        <f>IFERROR(DataShLandRemPot[[#This Row],[CO2Removal_noagri]]/DataShLandRemPot[[#This Row],[FAOGHG_noLULUCF]],"")</f>
        <v>0.56610790623644414</v>
      </c>
      <c r="AP135" s="3">
        <f>IFERROR(DataShLandRemPot[[#This Row],[CO2Removal_withagri]]/DataShLandRemPot[[#This Row],[FAOGHG_noLULUCF]],"")</f>
        <v>1.1038026895977502</v>
      </c>
      <c r="AQ135" s="3">
        <f>IFERROR(DataShLandRemPot[[#This Row],[CO2Removal_noagri]]/DataShLandRemPot[[#This Row],[GHGI_noLULUCF]],"")</f>
        <v>0.65345503422148798</v>
      </c>
      <c r="AR135" s="3">
        <f>IFERROR(DataShLandRemPot[[#This Row],[CO2Removal_withagri]]/DataShLandRemPot[[#This Row],[GHGI_noLULUCF]],"")</f>
        <v>1.2741129674377163</v>
      </c>
      <c r="AS135" s="3"/>
      <c r="AU135" t="s">
        <v>255</v>
      </c>
      <c r="AV135" t="s">
        <v>256</v>
      </c>
      <c r="AW135">
        <v>16</v>
      </c>
      <c r="AX135">
        <v>2</v>
      </c>
      <c r="AY135">
        <v>174</v>
      </c>
      <c r="AZ135">
        <v>192</v>
      </c>
      <c r="BA135">
        <v>23</v>
      </c>
      <c r="BB135">
        <v>2809</v>
      </c>
    </row>
    <row r="136" spans="1:54">
      <c r="A136" s="2" t="s">
        <v>211</v>
      </c>
      <c r="B136" s="2" t="s">
        <v>212</v>
      </c>
      <c r="C136" s="2">
        <v>26.96</v>
      </c>
      <c r="D136" s="2">
        <v>-13.708687400000001</v>
      </c>
      <c r="E136" s="4">
        <v>-0.50848247032640947</v>
      </c>
      <c r="F136" s="2">
        <v>5.2131289000000001</v>
      </c>
      <c r="G136" s="2">
        <v>-18.9218163</v>
      </c>
      <c r="H136" s="4">
        <v>0.78400079814558676</v>
      </c>
      <c r="I136" s="2">
        <v>1.5427369999999998</v>
      </c>
      <c r="J136" s="4">
        <f>IFERROR(DataGHGFAO[[#This Row],[Crop_MtCO2e]]/DataGHGFAO[[#This Row],[AFOLU_MtCO2e]],"")</f>
        <v>-0.11253717843183146</v>
      </c>
      <c r="K136" s="2">
        <v>3.6703919000000003</v>
      </c>
      <c r="L136" s="4">
        <f>IFERROR(DataGHGFAO[[#This Row],[Livestock_MtCO2e]]/DataGHGFAO[[#This Row],[AFOLU_MtCO2e]],"")</f>
        <v>-0.26774203779714167</v>
      </c>
      <c r="N136" t="s">
        <v>275</v>
      </c>
      <c r="O136">
        <v>2000</v>
      </c>
      <c r="P136" t="s">
        <v>638</v>
      </c>
      <c r="Q136">
        <v>0.26807999999999998</v>
      </c>
      <c r="S136" t="s">
        <v>103</v>
      </c>
      <c r="T136" t="s">
        <v>104</v>
      </c>
      <c r="U136">
        <v>4.1287448293153339E-2</v>
      </c>
      <c r="V136">
        <v>0.11079039719470134</v>
      </c>
      <c r="W136">
        <v>0</v>
      </c>
      <c r="X136">
        <v>0</v>
      </c>
      <c r="Y136">
        <v>0.15207784548785469</v>
      </c>
      <c r="Z136">
        <v>0.15207784548785469</v>
      </c>
      <c r="AA136">
        <v>7.6799809441019024E-2</v>
      </c>
      <c r="AB136">
        <v>0.11033420764995432</v>
      </c>
      <c r="AC136">
        <v>9.0399579950000003E-2</v>
      </c>
      <c r="AD136">
        <v>0.15207784548785469</v>
      </c>
      <c r="AE136">
        <v>0.43558899639507664</v>
      </c>
      <c r="AF136">
        <v>0.18713401709097333</v>
      </c>
      <c r="AG136">
        <v>1.2305146518262471</v>
      </c>
      <c r="AI136" t="s">
        <v>103</v>
      </c>
      <c r="AJ136" t="s">
        <v>104</v>
      </c>
      <c r="AK136">
        <f>SUMIFS(DataLandRemPot[CO2 removal potential],DataLandRemPot[ISO3],DataShLandRemPot[[#This Row],[ISO3]])</f>
        <v>0.15207784548785469</v>
      </c>
      <c r="AL136">
        <f>SUMIFS(DataLandRemPot[CO2 removal potential],DataLandRemPot[ISO3],DataShLandRemPot[[#This Row],[ISO3]])+SUMIFS(DataLandRemPot[SCS cropland],DataLandRemPot[ISO3],DataShLandRemPot[[#This Row],[ISO3]])+SUMIFS(DataLandRemPot[SCS grassland],DataLandRemPot[ISO3],DataShLandRemPot[[#This Row],[ISO3]])+SUMIFS(DataLandRemPot[Agroforestry],DataLandRemPot[ISO3],DataShLandRemPot[[#This Row],[ISO3]])</f>
        <v>0.42961144252882799</v>
      </c>
      <c r="AM136">
        <f>SUMIFS(DataGHGFAO[TotalGHG_MtCO2e_2019],DataGHGFAO[ISO3],DataShLandRemPot[[#This Row],[ISO3]])-SUMIFS(DataGHGFAO[LULUCF_MtCO2e],DataGHGFAO[ISO3],DataShLandRemPot[[#This Row],[ISO3]])</f>
        <v>10.7077235</v>
      </c>
      <c r="AN136">
        <f>SUMIFS(DataGHGI[MtCO2e],DataGHGI[ISO3],DataShLandRemPot[[#This Row],[ISO3]])-SUMIFS(DataGHGI[MtCO2e],DataGHGI[Sector],"Land-Use Change and Forestry",DataGHGI[ISO3],DataShLandRemPot[[#This Row],[ISO3]])</f>
        <v>10.333875042231529</v>
      </c>
      <c r="AO136" s="3">
        <f>IFERROR(DataShLandRemPot[[#This Row],[CO2Removal_noagri]]/DataShLandRemPot[[#This Row],[FAOGHG_noLULUCF]],"")</f>
        <v>1.4202630978270469E-2</v>
      </c>
      <c r="AP136" s="3">
        <f>IFERROR(DataShLandRemPot[[#This Row],[CO2Removal_withagri]]/DataShLandRemPot[[#This Row],[FAOGHG_noLULUCF]],"")</f>
        <v>4.0121641404807284E-2</v>
      </c>
      <c r="AQ136" s="3">
        <f>IFERROR(DataShLandRemPot[[#This Row],[CO2Removal_noagri]]/DataShLandRemPot[[#This Row],[GHGI_noLULUCF]],"")</f>
        <v>1.4716439367261259E-2</v>
      </c>
      <c r="AR136" s="3">
        <f>IFERROR(DataShLandRemPot[[#This Row],[CO2Removal_withagri]]/DataShLandRemPot[[#This Row],[GHGI_noLULUCF]],"")</f>
        <v>4.1573121483773658E-2</v>
      </c>
      <c r="AS136" s="3"/>
      <c r="AU136" t="s">
        <v>133</v>
      </c>
      <c r="AV136" t="s">
        <v>134</v>
      </c>
      <c r="AW136">
        <v>7</v>
      </c>
      <c r="AX136">
        <v>0</v>
      </c>
      <c r="AY136">
        <v>325</v>
      </c>
      <c r="AZ136">
        <v>332</v>
      </c>
      <c r="BA136">
        <v>260</v>
      </c>
      <c r="BB136">
        <v>3508</v>
      </c>
    </row>
    <row r="137" spans="1:54">
      <c r="A137" s="2" t="s">
        <v>43</v>
      </c>
      <c r="B137" s="2" t="s">
        <v>44</v>
      </c>
      <c r="C137" s="2">
        <v>100.28</v>
      </c>
      <c r="D137" s="2">
        <v>1.8585482</v>
      </c>
      <c r="E137" s="4">
        <v>1.8533587953729558E-2</v>
      </c>
      <c r="F137" s="2">
        <v>1.8394412</v>
      </c>
      <c r="G137" s="2">
        <v>1.9106999999999999E-2</v>
      </c>
      <c r="H137" s="4">
        <v>1.028060504430286E-2</v>
      </c>
      <c r="I137" s="2">
        <v>5.9995199999999915E-2</v>
      </c>
      <c r="J137" s="4">
        <f>IFERROR(DataGHGFAO[[#This Row],[Crop_MtCO2e]]/DataGHGFAO[[#This Row],[AFOLU_MtCO2e]],"")</f>
        <v>3.2280680156694302E-2</v>
      </c>
      <c r="K137" s="2">
        <v>1.7794460000000001</v>
      </c>
      <c r="L137" s="4">
        <f>IFERROR(DataGHGFAO[[#This Row],[Livestock_MtCO2e]]/DataGHGFAO[[#This Row],[AFOLU_MtCO2e]],"")</f>
        <v>0.95743871479900289</v>
      </c>
      <c r="N137" t="s">
        <v>275</v>
      </c>
      <c r="O137">
        <v>2000</v>
      </c>
      <c r="P137" t="s">
        <v>639</v>
      </c>
      <c r="Q137">
        <v>0.23776</v>
      </c>
      <c r="S137" t="s">
        <v>451</v>
      </c>
      <c r="T137" t="s">
        <v>545</v>
      </c>
      <c r="U137">
        <v>0</v>
      </c>
      <c r="V137">
        <v>0</v>
      </c>
      <c r="W137">
        <v>0</v>
      </c>
      <c r="X137">
        <v>0</v>
      </c>
      <c r="Y137">
        <v>0</v>
      </c>
      <c r="Z137">
        <v>0</v>
      </c>
      <c r="AA137">
        <v>0</v>
      </c>
      <c r="AB137">
        <v>0</v>
      </c>
      <c r="AC137">
        <v>3.4555845820000001E-3</v>
      </c>
      <c r="AD137">
        <v>0</v>
      </c>
      <c r="AE137">
        <v>0</v>
      </c>
      <c r="AF137">
        <v>0</v>
      </c>
      <c r="AG137">
        <v>0</v>
      </c>
      <c r="AI137" t="s">
        <v>451</v>
      </c>
      <c r="AJ137" t="s">
        <v>545</v>
      </c>
      <c r="AK137">
        <f>SUMIFS(DataLandRemPot[CO2 removal potential],DataLandRemPot[ISO3],DataShLandRemPot[[#This Row],[ISO3]])</f>
        <v>0</v>
      </c>
      <c r="AL137">
        <f>SUMIFS(DataLandRemPot[CO2 removal potential],DataLandRemPot[ISO3],DataShLandRemPot[[#This Row],[ISO3]])+SUMIFS(DataLandRemPot[SCS cropland],DataLandRemPot[ISO3],DataShLandRemPot[[#This Row],[ISO3]])+SUMIFS(DataLandRemPot[SCS grassland],DataLandRemPot[ISO3],DataShLandRemPot[[#This Row],[ISO3]])+SUMIFS(DataLandRemPot[Agroforestry],DataLandRemPot[ISO3],DataShLandRemPot[[#This Row],[ISO3]])</f>
        <v>3.4555845820000001E-3</v>
      </c>
      <c r="AM137">
        <f>SUMIFS(DataGHGFAO[TotalGHG_MtCO2e_2019],DataGHGFAO[ISO3],DataShLandRemPot[[#This Row],[ISO3]])-SUMIFS(DataGHGFAO[LULUCF_MtCO2e],DataGHGFAO[ISO3],DataShLandRemPot[[#This Row],[ISO3]])</f>
        <v>0</v>
      </c>
      <c r="AN137">
        <f>SUMIFS(DataGHGI[MtCO2e],DataGHGI[ISO3],DataShLandRemPot[[#This Row],[ISO3]])-SUMIFS(DataGHGI[MtCO2e],DataGHGI[Sector],"Land-Use Change and Forestry",DataGHGI[ISO3],DataShLandRemPot[[#This Row],[ISO3]])</f>
        <v>0</v>
      </c>
      <c r="AO137" s="3" t="str">
        <f>IFERROR(DataShLandRemPot[[#This Row],[CO2Removal_noagri]]/DataShLandRemPot[[#This Row],[FAOGHG_noLULUCF]],"")</f>
        <v/>
      </c>
      <c r="AP137" s="3" t="str">
        <f>IFERROR(DataShLandRemPot[[#This Row],[CO2Removal_withagri]]/DataShLandRemPot[[#This Row],[FAOGHG_noLULUCF]],"")</f>
        <v/>
      </c>
      <c r="AQ137" s="3" t="str">
        <f>IFERROR(DataShLandRemPot[[#This Row],[CO2Removal_noagri]]/DataShLandRemPot[[#This Row],[GHGI_noLULUCF]],"")</f>
        <v/>
      </c>
      <c r="AR137" s="3" t="str">
        <f>IFERROR(DataShLandRemPot[[#This Row],[CO2Removal_withagri]]/DataShLandRemPot[[#This Row],[GHGI_noLULUCF]],"")</f>
        <v/>
      </c>
      <c r="AS137" s="3"/>
      <c r="AU137" t="s">
        <v>159</v>
      </c>
      <c r="AV137" t="s">
        <v>160</v>
      </c>
      <c r="AW137">
        <v>98</v>
      </c>
      <c r="AX137">
        <v>15</v>
      </c>
      <c r="AY137">
        <v>189</v>
      </c>
      <c r="AZ137">
        <v>302</v>
      </c>
      <c r="BA137">
        <v>279</v>
      </c>
      <c r="BB137">
        <v>3458</v>
      </c>
    </row>
    <row r="138" spans="1:54">
      <c r="A138" s="2" t="s">
        <v>315</v>
      </c>
      <c r="B138" s="2" t="s">
        <v>316</v>
      </c>
      <c r="C138" s="2">
        <v>439.49</v>
      </c>
      <c r="D138" s="2">
        <v>211.08916339999999</v>
      </c>
      <c r="E138" s="4">
        <v>0.48030481558169691</v>
      </c>
      <c r="F138" s="2">
        <v>204.09140930000001</v>
      </c>
      <c r="G138" s="2">
        <v>6.9977540999999999</v>
      </c>
      <c r="H138" s="4">
        <v>3.3150702704428832E-2</v>
      </c>
      <c r="I138" s="2">
        <v>33.995629199999996</v>
      </c>
      <c r="J138" s="4">
        <f>IFERROR(DataGHGFAO[[#This Row],[Crop_MtCO2e]]/DataGHGFAO[[#This Row],[AFOLU_MtCO2e]],"")</f>
        <v>0.16104867086701427</v>
      </c>
      <c r="K138" s="2">
        <v>170.09578010000001</v>
      </c>
      <c r="L138" s="4">
        <f>IFERROR(DataGHGFAO[[#This Row],[Livestock_MtCO2e]]/DataGHGFAO[[#This Row],[AFOLU_MtCO2e]],"")</f>
        <v>0.80580062642855699</v>
      </c>
      <c r="N138" t="s">
        <v>275</v>
      </c>
      <c r="O138">
        <v>2000</v>
      </c>
      <c r="P138" t="s">
        <v>640</v>
      </c>
      <c r="Q138">
        <v>1.0049600000000001</v>
      </c>
      <c r="S138" t="s">
        <v>151</v>
      </c>
      <c r="T138" t="s">
        <v>546</v>
      </c>
      <c r="U138">
        <v>0.63944893869082842</v>
      </c>
      <c r="V138">
        <v>0.48213122342677361</v>
      </c>
      <c r="W138">
        <v>0</v>
      </c>
      <c r="X138">
        <v>0</v>
      </c>
      <c r="Y138">
        <v>1.121580162117602</v>
      </c>
      <c r="Z138">
        <v>1.121580162117602</v>
      </c>
      <c r="AA138">
        <v>0.20832026233939765</v>
      </c>
      <c r="AB138">
        <v>0.39434874770966766</v>
      </c>
      <c r="AC138">
        <v>1.7122093430000001</v>
      </c>
      <c r="AD138">
        <v>1.121580162117602</v>
      </c>
      <c r="AE138">
        <v>0.17537502850367914</v>
      </c>
      <c r="AF138">
        <v>0.60266901004906526</v>
      </c>
      <c r="AG138">
        <v>0.53733922050760474</v>
      </c>
      <c r="AI138" t="s">
        <v>151</v>
      </c>
      <c r="AJ138" t="s">
        <v>546</v>
      </c>
      <c r="AK138">
        <f>SUMIFS(DataLandRemPot[CO2 removal potential],DataLandRemPot[ISO3],DataShLandRemPot[[#This Row],[ISO3]])</f>
        <v>1.121580162117602</v>
      </c>
      <c r="AL138">
        <f>SUMIFS(DataLandRemPot[CO2 removal potential],DataLandRemPot[ISO3],DataShLandRemPot[[#This Row],[ISO3]])+SUMIFS(DataLandRemPot[SCS cropland],DataLandRemPot[ISO3],DataShLandRemPot[[#This Row],[ISO3]])+SUMIFS(DataLandRemPot[SCS grassland],DataLandRemPot[ISO3],DataShLandRemPot[[#This Row],[ISO3]])+SUMIFS(DataLandRemPot[Agroforestry],DataLandRemPot[ISO3],DataShLandRemPot[[#This Row],[ISO3]])</f>
        <v>3.4364585151666676</v>
      </c>
      <c r="AM138">
        <f>SUMIFS(DataGHGFAO[TotalGHG_MtCO2e_2019],DataGHGFAO[ISO3],DataShLandRemPot[[#This Row],[ISO3]])-SUMIFS(DataGHGFAO[LULUCF_MtCO2e],DataGHGFAO[ISO3],DataShLandRemPot[[#This Row],[ISO3]])</f>
        <v>11.254277099999999</v>
      </c>
      <c r="AN138">
        <f>SUMIFS(DataGHGI[MtCO2e],DataGHGI[ISO3],DataShLandRemPot[[#This Row],[ISO3]])-SUMIFS(DataGHGI[MtCO2e],DataGHGI[Sector],"Land-Use Change and Forestry",DataGHGI[ISO3],DataShLandRemPot[[#This Row],[ISO3]])</f>
        <v>11.4912993</v>
      </c>
      <c r="AO138" s="3">
        <f>IFERROR(DataShLandRemPot[[#This Row],[CO2Removal_noagri]]/DataShLandRemPot[[#This Row],[FAOGHG_noLULUCF]],"")</f>
        <v>9.9658125719829849E-2</v>
      </c>
      <c r="AP138" s="3">
        <f>IFERROR(DataShLandRemPot[[#This Row],[CO2Removal_withagri]]/DataShLandRemPot[[#This Row],[FAOGHG_noLULUCF]],"")</f>
        <v>0.30534689030952222</v>
      </c>
      <c r="AQ138" s="3">
        <f>IFERROR(DataShLandRemPot[[#This Row],[CO2Removal_noagri]]/DataShLandRemPot[[#This Row],[GHGI_noLULUCF]],"")</f>
        <v>9.7602554144386622E-2</v>
      </c>
      <c r="AR138" s="3">
        <f>IFERROR(DataShLandRemPot[[#This Row],[CO2Removal_withagri]]/DataShLandRemPot[[#This Row],[GHGI_noLULUCF]],"")</f>
        <v>0.2990487346515</v>
      </c>
      <c r="AS138" s="3"/>
      <c r="AU138" t="s">
        <v>101</v>
      </c>
      <c r="AV138" t="s">
        <v>102</v>
      </c>
      <c r="AW138">
        <v>74</v>
      </c>
      <c r="AX138">
        <v>2</v>
      </c>
      <c r="AY138">
        <v>190</v>
      </c>
      <c r="AZ138">
        <v>266</v>
      </c>
      <c r="BA138">
        <v>48</v>
      </c>
      <c r="BB138">
        <v>3453</v>
      </c>
    </row>
    <row r="139" spans="1:54">
      <c r="A139" s="2" t="s">
        <v>7</v>
      </c>
      <c r="B139" s="2" t="s">
        <v>8</v>
      </c>
      <c r="C139" s="2">
        <v>0.28000000000000003</v>
      </c>
      <c r="D139" s="2">
        <v>0</v>
      </c>
      <c r="E139" s="4">
        <v>0</v>
      </c>
      <c r="F139" s="2">
        <v>0</v>
      </c>
      <c r="G139" s="2">
        <v>0</v>
      </c>
      <c r="H139" s="4" t="s">
        <v>365</v>
      </c>
      <c r="I139" s="2">
        <v>0</v>
      </c>
      <c r="J139" s="4" t="str">
        <f>IFERROR(DataGHGFAO[[#This Row],[Crop_MtCO2e]]/DataGHGFAO[[#This Row],[AFOLU_MtCO2e]],"")</f>
        <v/>
      </c>
      <c r="K139" s="2">
        <v>0</v>
      </c>
      <c r="L139" s="4" t="str">
        <f>IFERROR(DataGHGFAO[[#This Row],[Livestock_MtCO2e]]/DataGHGFAO[[#This Row],[AFOLU_MtCO2e]],"")</f>
        <v/>
      </c>
      <c r="N139" t="s">
        <v>275</v>
      </c>
      <c r="O139">
        <v>2000</v>
      </c>
      <c r="P139" t="s">
        <v>641</v>
      </c>
      <c r="Q139">
        <v>-6.3096300000000003</v>
      </c>
      <c r="S139" t="s">
        <v>337</v>
      </c>
      <c r="T139" t="s">
        <v>338</v>
      </c>
      <c r="U139">
        <v>102.14188928437299</v>
      </c>
      <c r="V139">
        <v>1.8785848464776416</v>
      </c>
      <c r="W139">
        <v>4.3642000000000003</v>
      </c>
      <c r="X139">
        <v>0.18864389632000017</v>
      </c>
      <c r="Y139">
        <v>108.57331802717063</v>
      </c>
      <c r="Z139">
        <v>153.75813562597955</v>
      </c>
      <c r="AA139">
        <v>2.7592139740505885</v>
      </c>
      <c r="AB139">
        <v>24.359732951597387</v>
      </c>
      <c r="AC139">
        <v>21.865676730000001</v>
      </c>
      <c r="AD139">
        <v>153.75813562597955</v>
      </c>
      <c r="AE139">
        <v>0.17212046968880432</v>
      </c>
      <c r="AF139">
        <v>27.118946925647975</v>
      </c>
      <c r="AG139">
        <v>0.24977542750292867</v>
      </c>
      <c r="AI139" t="s">
        <v>337</v>
      </c>
      <c r="AJ139" t="s">
        <v>338</v>
      </c>
      <c r="AK139">
        <f>SUMIFS(DataLandRemPot[CO2 removal potential],DataLandRemPot[ISO3],DataShLandRemPot[[#This Row],[ISO3]])</f>
        <v>108.57331802717063</v>
      </c>
      <c r="AL139">
        <f>SUMIFS(DataLandRemPot[CO2 removal potential],DataLandRemPot[ISO3],DataShLandRemPot[[#This Row],[ISO3]])+SUMIFS(DataLandRemPot[SCS cropland],DataLandRemPot[ISO3],DataShLandRemPot[[#This Row],[ISO3]])+SUMIFS(DataLandRemPot[SCS grassland],DataLandRemPot[ISO3],DataShLandRemPot[[#This Row],[ISO3]])+SUMIFS(DataLandRemPot[Agroforestry],DataLandRemPot[ISO3],DataShLandRemPot[[#This Row],[ISO3]])</f>
        <v>157.55794168281858</v>
      </c>
      <c r="AM139">
        <f>SUMIFS(DataGHGFAO[TotalGHG_MtCO2e_2019],DataGHGFAO[ISO3],DataShLandRemPot[[#This Row],[ISO3]])-SUMIFS(DataGHGFAO[LULUCF_MtCO2e],DataGHGFAO[ISO3],DataShLandRemPot[[#This Row],[ISO3]])</f>
        <v>29.583538699999998</v>
      </c>
      <c r="AN139">
        <f>SUMIFS(DataGHGI[MtCO2e],DataGHGI[ISO3],DataShLandRemPot[[#This Row],[ISO3]])-SUMIFS(DataGHGI[MtCO2e],DataGHGI[Sector],"Land-Use Change and Forestry",DataGHGI[ISO3],DataShLandRemPot[[#This Row],[ISO3]])</f>
        <v>27.756079999999997</v>
      </c>
      <c r="AO139" s="3">
        <f>IFERROR(DataShLandRemPot[[#This Row],[CO2Removal_noagri]]/DataShLandRemPot[[#This Row],[FAOGHG_noLULUCF]],"")</f>
        <v>3.6700585122080285</v>
      </c>
      <c r="AP139" s="3">
        <f>IFERROR(DataShLandRemPot[[#This Row],[CO2Removal_withagri]]/DataShLandRemPot[[#This Row],[FAOGHG_noLULUCF]],"")</f>
        <v>5.3258652820603434</v>
      </c>
      <c r="AQ139" s="3">
        <f>IFERROR(DataShLandRemPot[[#This Row],[CO2Removal_noagri]]/DataShLandRemPot[[#This Row],[GHGI_noLULUCF]],"")</f>
        <v>3.911694952139158</v>
      </c>
      <c r="AR139" s="3">
        <f>IFERROR(DataShLandRemPot[[#This Row],[CO2Removal_withagri]]/DataShLandRemPot[[#This Row],[GHGI_noLULUCF]],"")</f>
        <v>5.6765199438400016</v>
      </c>
      <c r="AS139" s="3"/>
      <c r="AU139" t="s">
        <v>157</v>
      </c>
      <c r="AV139" t="s">
        <v>158</v>
      </c>
      <c r="AW139">
        <v>9</v>
      </c>
      <c r="AX139">
        <v>1</v>
      </c>
      <c r="AY139">
        <v>115</v>
      </c>
      <c r="AZ139">
        <v>125</v>
      </c>
      <c r="BA139">
        <v>214</v>
      </c>
      <c r="BB139">
        <v>2687</v>
      </c>
    </row>
    <row r="140" spans="1:54">
      <c r="A140" s="2" t="s">
        <v>464</v>
      </c>
      <c r="B140" s="2" t="s">
        <v>634</v>
      </c>
      <c r="C140" s="2">
        <v>3.23</v>
      </c>
      <c r="D140" s="2">
        <v>0.31410860000000002</v>
      </c>
      <c r="E140" s="4">
        <v>9.7247244582043355E-2</v>
      </c>
      <c r="F140" s="2">
        <v>0.31410860000000002</v>
      </c>
      <c r="G140" s="2">
        <v>0</v>
      </c>
      <c r="H140" s="4">
        <v>0</v>
      </c>
      <c r="I140" s="2">
        <v>4.6597000000000444E-3</v>
      </c>
      <c r="J140" s="4">
        <f>IFERROR(DataGHGFAO[[#This Row],[Crop_MtCO2e]]/DataGHGFAO[[#This Row],[AFOLU_MtCO2e]],"")</f>
        <v>1.4834678197286047E-2</v>
      </c>
      <c r="K140" s="2">
        <v>0.30944889999999997</v>
      </c>
      <c r="L140" s="4">
        <f>IFERROR(DataGHGFAO[[#This Row],[Livestock_MtCO2e]]/DataGHGFAO[[#This Row],[AFOLU_MtCO2e]],"")</f>
        <v>0.98516532180271399</v>
      </c>
      <c r="N140" t="s">
        <v>275</v>
      </c>
      <c r="O140">
        <v>2000</v>
      </c>
      <c r="P140" t="s">
        <v>642</v>
      </c>
      <c r="Q140">
        <v>4.5100000000000001E-2</v>
      </c>
      <c r="S140" t="s">
        <v>301</v>
      </c>
      <c r="T140" t="s">
        <v>302</v>
      </c>
      <c r="U140">
        <v>16.870908516825757</v>
      </c>
      <c r="V140">
        <v>7.0713227585043601</v>
      </c>
      <c r="W140">
        <v>0</v>
      </c>
      <c r="X140">
        <v>0</v>
      </c>
      <c r="Y140">
        <v>23.942231275330116</v>
      </c>
      <c r="Z140">
        <v>30.465991694533457</v>
      </c>
      <c r="AA140">
        <v>2.1654546455386896</v>
      </c>
      <c r="AB140">
        <v>0.17076496899186269</v>
      </c>
      <c r="AC140">
        <v>2.7957648100000001</v>
      </c>
      <c r="AD140">
        <v>30.465991694533457</v>
      </c>
      <c r="AE140">
        <v>8.0353659016905082E-2</v>
      </c>
      <c r="AF140">
        <v>2.3362196145305525</v>
      </c>
      <c r="AG140">
        <v>9.7577355579961111E-2</v>
      </c>
      <c r="AI140" t="s">
        <v>301</v>
      </c>
      <c r="AJ140" t="s">
        <v>302</v>
      </c>
      <c r="AK140">
        <f>SUMIFS(DataLandRemPot[CO2 removal potential],DataLandRemPot[ISO3],DataShLandRemPot[[#This Row],[ISO3]])</f>
        <v>23.942231275330116</v>
      </c>
      <c r="AL140">
        <f>SUMIFS(DataLandRemPot[CO2 removal potential],DataLandRemPot[ISO3],DataShLandRemPot[[#This Row],[ISO3]])+SUMIFS(DataLandRemPot[SCS cropland],DataLandRemPot[ISO3],DataShLandRemPot[[#This Row],[ISO3]])+SUMIFS(DataLandRemPot[SCS grassland],DataLandRemPot[ISO3],DataShLandRemPot[[#This Row],[ISO3]])+SUMIFS(DataLandRemPot[Agroforestry],DataLandRemPot[ISO3],DataShLandRemPot[[#This Row],[ISO3]])</f>
        <v>29.074215699860666</v>
      </c>
      <c r="AM140">
        <f>SUMIFS(DataGHGFAO[TotalGHG_MtCO2e_2019],DataGHGFAO[ISO3],DataShLandRemPot[[#This Row],[ISO3]])-SUMIFS(DataGHGFAO[LULUCF_MtCO2e],DataGHGFAO[ISO3],DataShLandRemPot[[#This Row],[ISO3]])</f>
        <v>10.9460373</v>
      </c>
      <c r="AN140">
        <f>SUMIFS(DataGHGI[MtCO2e],DataGHGI[ISO3],DataShLandRemPot[[#This Row],[ISO3]])-SUMIFS(DataGHGI[MtCO2e],DataGHGI[Sector],"Land-Use Change and Forestry",DataGHGI[ISO3],DataShLandRemPot[[#This Row],[ISO3]])</f>
        <v>7.0703399999999981</v>
      </c>
      <c r="AO140" s="3">
        <f>IFERROR(DataShLandRemPot[[#This Row],[CO2Removal_noagri]]/DataShLandRemPot[[#This Row],[FAOGHG_noLULUCF]],"")</f>
        <v>2.1872967010015683</v>
      </c>
      <c r="AP140" s="3">
        <f>IFERROR(DataShLandRemPot[[#This Row],[CO2Removal_withagri]]/DataShLandRemPot[[#This Row],[FAOGHG_noLULUCF]],"")</f>
        <v>2.6561407478358094</v>
      </c>
      <c r="AQ140" s="3">
        <f>IFERROR(DataShLandRemPot[[#This Row],[CO2Removal_noagri]]/DataShLandRemPot[[#This Row],[GHGI_noLULUCF]],"")</f>
        <v>3.3862913629797324</v>
      </c>
      <c r="AR140" s="3">
        <f>IFERROR(DataShLandRemPot[[#This Row],[CO2Removal_withagri]]/DataShLandRemPot[[#This Row],[GHGI_noLULUCF]],"")</f>
        <v>4.1121382705585123</v>
      </c>
      <c r="AS140" s="3"/>
      <c r="AU140" t="s">
        <v>215</v>
      </c>
      <c r="AV140" t="s">
        <v>216</v>
      </c>
      <c r="AW140">
        <v>24</v>
      </c>
      <c r="AX140">
        <v>15</v>
      </c>
      <c r="AY140">
        <v>163</v>
      </c>
      <c r="AZ140">
        <v>202</v>
      </c>
      <c r="BA140">
        <v>416</v>
      </c>
      <c r="BB140">
        <v>3588</v>
      </c>
    </row>
    <row r="141" spans="1:54">
      <c r="A141" s="2" t="s">
        <v>185</v>
      </c>
      <c r="B141" s="2" t="s">
        <v>186</v>
      </c>
      <c r="C141" s="2">
        <v>25.3</v>
      </c>
      <c r="D141" s="2">
        <v>8.0317539</v>
      </c>
      <c r="E141" s="4">
        <v>0.31746062845849804</v>
      </c>
      <c r="F141" s="2">
        <v>3.6086022999999998</v>
      </c>
      <c r="G141" s="2">
        <v>4.4231515000000003</v>
      </c>
      <c r="H141" s="4">
        <v>0.55070804647039795</v>
      </c>
      <c r="I141" s="2">
        <v>0.27071940000000039</v>
      </c>
      <c r="J141" s="4">
        <f>IFERROR(DataGHGFAO[[#This Row],[Crop_MtCO2e]]/DataGHGFAO[[#This Row],[AFOLU_MtCO2e]],"")</f>
        <v>3.3706137335707008E-2</v>
      </c>
      <c r="K141" s="2">
        <v>3.3378828999999994</v>
      </c>
      <c r="L141" s="4">
        <f>IFERROR(DataGHGFAO[[#This Row],[Livestock_MtCO2e]]/DataGHGFAO[[#This Row],[AFOLU_MtCO2e]],"")</f>
        <v>0.41558580374331433</v>
      </c>
      <c r="N141" t="s">
        <v>95</v>
      </c>
      <c r="O141">
        <v>2015</v>
      </c>
      <c r="P141" t="s">
        <v>638</v>
      </c>
      <c r="Q141">
        <v>6.8944938696699998</v>
      </c>
      <c r="S141" t="s">
        <v>63</v>
      </c>
      <c r="T141" t="s">
        <v>64</v>
      </c>
      <c r="U141">
        <v>58.051602100317652</v>
      </c>
      <c r="V141">
        <v>15.482972058502771</v>
      </c>
      <c r="W141">
        <v>43.573599999999999</v>
      </c>
      <c r="X141">
        <v>0.39340126284800003</v>
      </c>
      <c r="Y141">
        <v>117.50157542166842</v>
      </c>
      <c r="Z141">
        <v>236.25152646424999</v>
      </c>
      <c r="AA141">
        <v>0.81619323137231448</v>
      </c>
      <c r="AB141">
        <v>1.8380587290418342E-2</v>
      </c>
      <c r="AC141">
        <v>1.9666643419999998</v>
      </c>
      <c r="AD141">
        <v>236.25152646424999</v>
      </c>
      <c r="AE141">
        <v>6.9372759772702982E-3</v>
      </c>
      <c r="AF141">
        <v>0.83457381866273284</v>
      </c>
      <c r="AG141">
        <v>7.1026606721464386E-3</v>
      </c>
      <c r="AI141" t="s">
        <v>63</v>
      </c>
      <c r="AJ141" t="s">
        <v>64</v>
      </c>
      <c r="AK141">
        <f>SUMIFS(DataLandRemPot[CO2 removal potential],DataLandRemPot[ISO3],DataShLandRemPot[[#This Row],[ISO3]])</f>
        <v>117.50157542166842</v>
      </c>
      <c r="AL141">
        <f>SUMIFS(DataLandRemPot[CO2 removal potential],DataLandRemPot[ISO3],DataShLandRemPot[[#This Row],[ISO3]])+SUMIFS(DataLandRemPot[SCS cropland],DataLandRemPot[ISO3],DataShLandRemPot[[#This Row],[ISO3]])+SUMIFS(DataLandRemPot[SCS grassland],DataLandRemPot[ISO3],DataShLandRemPot[[#This Row],[ISO3]])+SUMIFS(DataLandRemPot[Agroforestry],DataLandRemPot[ISO3],DataShLandRemPot[[#This Row],[ISO3]])</f>
        <v>120.30281358233115</v>
      </c>
      <c r="AM141">
        <f>SUMIFS(DataGHGFAO[TotalGHG_MtCO2e_2019],DataGHGFAO[ISO3],DataShLandRemPot[[#This Row],[ISO3]])-SUMIFS(DataGHGFAO[LULUCF_MtCO2e],DataGHGFAO[ISO3],DataShLandRemPot[[#This Row],[ISO3]])</f>
        <v>312.80489640000002</v>
      </c>
      <c r="AN141">
        <f>SUMIFS(DataGHGI[MtCO2e],DataGHGI[ISO3],DataShLandRemPot[[#This Row],[ISO3]])-SUMIFS(DataGHGI[MtCO2e],DataGHGI[Sector],"Land-Use Change and Forestry",DataGHGI[ISO3],DataShLandRemPot[[#This Row],[ISO3]])</f>
        <v>287.7403084</v>
      </c>
      <c r="AO141" s="3">
        <f>IFERROR(DataShLandRemPot[[#This Row],[CO2Removal_noagri]]/DataShLandRemPot[[#This Row],[FAOGHG_noLULUCF]],"")</f>
        <v>0.37563854266338914</v>
      </c>
      <c r="AP141" s="3">
        <f>IFERROR(DataShLandRemPot[[#This Row],[CO2Removal_withagri]]/DataShLandRemPot[[#This Row],[FAOGHG_noLULUCF]],"")</f>
        <v>0.38459376744695722</v>
      </c>
      <c r="AQ141" s="3">
        <f>IFERROR(DataShLandRemPot[[#This Row],[CO2Removal_noagri]]/DataShLandRemPot[[#This Row],[GHGI_noLULUCF]],"")</f>
        <v>0.40835980219470847</v>
      </c>
      <c r="AR141" s="3">
        <f>IFERROR(DataShLandRemPot[[#This Row],[CO2Removal_withagri]]/DataShLandRemPot[[#This Row],[GHGI_noLULUCF]],"")</f>
        <v>0.41809510197331518</v>
      </c>
      <c r="AS141" s="3"/>
      <c r="AU141" t="s">
        <v>85</v>
      </c>
      <c r="AV141" t="s">
        <v>86</v>
      </c>
      <c r="AW141">
        <v>77</v>
      </c>
      <c r="AX141">
        <v>10</v>
      </c>
      <c r="AY141">
        <v>121</v>
      </c>
      <c r="AZ141">
        <v>208</v>
      </c>
      <c r="BA141">
        <v>271</v>
      </c>
      <c r="BB141">
        <v>3363</v>
      </c>
    </row>
    <row r="142" spans="1:54">
      <c r="A142" s="2" t="s">
        <v>111</v>
      </c>
      <c r="B142" s="2" t="s">
        <v>112</v>
      </c>
      <c r="C142" s="2">
        <v>63.47</v>
      </c>
      <c r="D142" s="2">
        <v>45.3609692</v>
      </c>
      <c r="E142" s="4">
        <v>0.71468361745706632</v>
      </c>
      <c r="F142" s="2">
        <v>4.3052047</v>
      </c>
      <c r="G142" s="2">
        <v>41.055764499999995</v>
      </c>
      <c r="H142" s="4">
        <v>0.90509010773076681</v>
      </c>
      <c r="I142" s="2">
        <v>2.9951772000000001</v>
      </c>
      <c r="J142" s="4">
        <f>IFERROR(DataGHGFAO[[#This Row],[Crop_MtCO2e]]/DataGHGFAO[[#This Row],[AFOLU_MtCO2e]],"")</f>
        <v>6.6029832537176036E-2</v>
      </c>
      <c r="K142" s="2">
        <v>1.3100274999999999</v>
      </c>
      <c r="L142" s="4">
        <f>IFERROR(DataGHGFAO[[#This Row],[Livestock_MtCO2e]]/DataGHGFAO[[#This Row],[AFOLU_MtCO2e]],"")</f>
        <v>2.8880059732057047E-2</v>
      </c>
      <c r="N142" t="s">
        <v>95</v>
      </c>
      <c r="O142">
        <v>2015</v>
      </c>
      <c r="P142" t="s">
        <v>639</v>
      </c>
      <c r="Q142">
        <v>0.54072361823999993</v>
      </c>
      <c r="S142" t="s">
        <v>15</v>
      </c>
      <c r="T142" t="s">
        <v>16</v>
      </c>
      <c r="U142">
        <v>4.1812670133256977E-4</v>
      </c>
      <c r="V142">
        <v>0</v>
      </c>
      <c r="W142">
        <v>0</v>
      </c>
      <c r="X142">
        <v>0</v>
      </c>
      <c r="Y142">
        <v>4.1812670133256977E-4</v>
      </c>
      <c r="Z142">
        <v>4.1812670133256977E-4</v>
      </c>
      <c r="AA142">
        <v>0</v>
      </c>
      <c r="AB142">
        <v>0</v>
      </c>
      <c r="AC142">
        <v>0</v>
      </c>
      <c r="AD142">
        <v>4.1812670133256977E-4</v>
      </c>
      <c r="AE142">
        <v>0</v>
      </c>
      <c r="AF142">
        <v>0</v>
      </c>
      <c r="AG142">
        <v>0</v>
      </c>
      <c r="AI142" t="s">
        <v>15</v>
      </c>
      <c r="AJ142" t="s">
        <v>16</v>
      </c>
      <c r="AK142">
        <f>SUMIFS(DataLandRemPot[CO2 removal potential],DataLandRemPot[ISO3],DataShLandRemPot[[#This Row],[ISO3]])</f>
        <v>4.1812670133256977E-4</v>
      </c>
      <c r="AL142">
        <f>SUMIFS(DataLandRemPot[CO2 removal potential],DataLandRemPot[ISO3],DataShLandRemPot[[#This Row],[ISO3]])+SUMIFS(DataLandRemPot[SCS cropland],DataLandRemPot[ISO3],DataShLandRemPot[[#This Row],[ISO3]])+SUMIFS(DataLandRemPot[SCS grassland],DataLandRemPot[ISO3],DataShLandRemPot[[#This Row],[ISO3]])+SUMIFS(DataLandRemPot[Agroforestry],DataLandRemPot[ISO3],DataShLandRemPot[[#This Row],[ISO3]])</f>
        <v>4.1812670133256977E-4</v>
      </c>
      <c r="AM142">
        <f>SUMIFS(DataGHGFAO[TotalGHG_MtCO2e_2019],DataGHGFAO[ISO3],DataShLandRemPot[[#This Row],[ISO3]])-SUMIFS(DataGHGFAO[LULUCF_MtCO2e],DataGHGFAO[ISO3],DataShLandRemPot[[#This Row],[ISO3]])</f>
        <v>2.6</v>
      </c>
      <c r="AN142">
        <f>SUMIFS(DataGHGI[MtCO2e],DataGHGI[ISO3],DataShLandRemPot[[#This Row],[ISO3]])-SUMIFS(DataGHGI[MtCO2e],DataGHGI[Sector],"Land-Use Change and Forestry",DataGHGI[ISO3],DataShLandRemPot[[#This Row],[ISO3]])</f>
        <v>1.5359</v>
      </c>
      <c r="AO142" s="3">
        <f>IFERROR(DataShLandRemPot[[#This Row],[CO2Removal_noagri]]/DataShLandRemPot[[#This Row],[FAOGHG_noLULUCF]],"")</f>
        <v>1.6081796205098835E-4</v>
      </c>
      <c r="AP142" s="3">
        <f>IFERROR(DataShLandRemPot[[#This Row],[CO2Removal_withagri]]/DataShLandRemPot[[#This Row],[FAOGHG_noLULUCF]],"")</f>
        <v>1.6081796205098835E-4</v>
      </c>
      <c r="AQ142" s="3">
        <f>IFERROR(DataShLandRemPot[[#This Row],[CO2Removal_noagri]]/DataShLandRemPot[[#This Row],[GHGI_noLULUCF]],"")</f>
        <v>2.7223562818710185E-4</v>
      </c>
      <c r="AR142" s="3">
        <f>IFERROR(DataShLandRemPot[[#This Row],[CO2Removal_withagri]]/DataShLandRemPot[[#This Row],[GHGI_noLULUCF]],"")</f>
        <v>2.7223562818710185E-4</v>
      </c>
      <c r="AS142" s="3"/>
      <c r="AU142" t="s">
        <v>321</v>
      </c>
      <c r="AV142" t="s">
        <v>322</v>
      </c>
      <c r="AW142">
        <v>14</v>
      </c>
      <c r="AX142">
        <v>7</v>
      </c>
      <c r="AY142">
        <v>9</v>
      </c>
      <c r="AZ142">
        <v>30</v>
      </c>
      <c r="BA142">
        <v>37</v>
      </c>
      <c r="BB142">
        <v>2214</v>
      </c>
    </row>
    <row r="143" spans="1:54">
      <c r="A143" s="2" t="s">
        <v>279</v>
      </c>
      <c r="B143" s="2" t="s">
        <v>280</v>
      </c>
      <c r="C143" s="2">
        <v>96.6</v>
      </c>
      <c r="D143" s="2">
        <v>79.629529500000004</v>
      </c>
      <c r="E143" s="4">
        <v>0.82432225155279515</v>
      </c>
      <c r="F143" s="2">
        <v>32.581723099999998</v>
      </c>
      <c r="G143" s="2">
        <v>47.047806399999999</v>
      </c>
      <c r="H143" s="4">
        <v>0.59083366052037267</v>
      </c>
      <c r="I143" s="2">
        <v>4.1781188</v>
      </c>
      <c r="J143" s="4">
        <f>IFERROR(DataGHGFAO[[#This Row],[Crop_MtCO2e]]/DataGHGFAO[[#This Row],[AFOLU_MtCO2e]],"")</f>
        <v>5.2469464861022441E-2</v>
      </c>
      <c r="K143" s="2">
        <v>28.403604299999998</v>
      </c>
      <c r="L143" s="4">
        <f>IFERROR(DataGHGFAO[[#This Row],[Livestock_MtCO2e]]/DataGHGFAO[[#This Row],[AFOLU_MtCO2e]],"")</f>
        <v>0.35669687461860483</v>
      </c>
      <c r="N143" t="s">
        <v>95</v>
      </c>
      <c r="O143">
        <v>2015</v>
      </c>
      <c r="P143" t="s">
        <v>640</v>
      </c>
      <c r="Q143">
        <v>16.404752173437</v>
      </c>
      <c r="S143" t="s">
        <v>363</v>
      </c>
      <c r="T143" t="s">
        <v>364</v>
      </c>
      <c r="U143">
        <v>6.6884486429858319</v>
      </c>
      <c r="V143">
        <v>2.0738533929768113</v>
      </c>
      <c r="W143">
        <v>0.25119999999999998</v>
      </c>
      <c r="X143">
        <v>0</v>
      </c>
      <c r="Y143">
        <v>9.0135020359626434</v>
      </c>
      <c r="Z143">
        <v>16.304507076488669</v>
      </c>
      <c r="AA143">
        <v>7.4948103014593297</v>
      </c>
      <c r="AB143">
        <v>13.851564569434167</v>
      </c>
      <c r="AC143">
        <v>15.33982831</v>
      </c>
      <c r="AD143">
        <v>16.304507076488669</v>
      </c>
      <c r="AE143">
        <v>0.46710093138675174</v>
      </c>
      <c r="AF143">
        <v>21.346374870893499</v>
      </c>
      <c r="AG143">
        <v>2.3682664946126795</v>
      </c>
      <c r="AI143" t="s">
        <v>363</v>
      </c>
      <c r="AJ143" t="s">
        <v>364</v>
      </c>
      <c r="AK143">
        <f>SUMIFS(DataLandRemPot[CO2 removal potential],DataLandRemPot[ISO3],DataShLandRemPot[[#This Row],[ISO3]])</f>
        <v>9.0135020359626434</v>
      </c>
      <c r="AL143">
        <f>SUMIFS(DataLandRemPot[CO2 removal potential],DataLandRemPot[ISO3],DataShLandRemPot[[#This Row],[ISO3]])+SUMIFS(DataLandRemPot[SCS cropland],DataLandRemPot[ISO3],DataShLandRemPot[[#This Row],[ISO3]])+SUMIFS(DataLandRemPot[SCS grassland],DataLandRemPot[ISO3],DataShLandRemPot[[#This Row],[ISO3]])+SUMIFS(DataLandRemPot[Agroforestry],DataLandRemPot[ISO3],DataShLandRemPot[[#This Row],[ISO3]])</f>
        <v>45.699705216856138</v>
      </c>
      <c r="AM143">
        <f>SUMIFS(DataGHGFAO[TotalGHG_MtCO2e_2019],DataGHGFAO[ISO3],DataShLandRemPot[[#This Row],[ISO3]])-SUMIFS(DataGHGFAO[LULUCF_MtCO2e],DataGHGFAO[ISO3],DataShLandRemPot[[#This Row],[ISO3]])</f>
        <v>44.159675099999994</v>
      </c>
      <c r="AN143">
        <f>SUMIFS(DataGHGI[MtCO2e],DataGHGI[ISO3],DataShLandRemPot[[#This Row],[ISO3]])-SUMIFS(DataGHGI[MtCO2e],DataGHGI[Sector],"Land-Use Change and Forestry",DataGHGI[ISO3],DataShLandRemPot[[#This Row],[ISO3]])</f>
        <v>52.732844</v>
      </c>
      <c r="AO143" s="3">
        <f>IFERROR(DataShLandRemPot[[#This Row],[CO2Removal_noagri]]/DataShLandRemPot[[#This Row],[FAOGHG_noLULUCF]],"")</f>
        <v>0.20411160216988655</v>
      </c>
      <c r="AP143" s="3">
        <f>IFERROR(DataShLandRemPot[[#This Row],[CO2Removal_withagri]]/DataShLandRemPot[[#This Row],[FAOGHG_noLULUCF]],"")</f>
        <v>1.0348741269805253</v>
      </c>
      <c r="AQ143" s="3">
        <f>IFERROR(DataShLandRemPot[[#This Row],[CO2Removal_noagri]]/DataShLandRemPot[[#This Row],[GHGI_noLULUCF]],"")</f>
        <v>0.17092766769724468</v>
      </c>
      <c r="AR143" s="3">
        <f>IFERROR(DataShLandRemPot[[#This Row],[CO2Removal_withagri]]/DataShLandRemPot[[#This Row],[GHGI_noLULUCF]],"")</f>
        <v>0.86662697761676077</v>
      </c>
      <c r="AS143" s="3"/>
      <c r="AU143" t="s">
        <v>53</v>
      </c>
      <c r="AV143" t="s">
        <v>54</v>
      </c>
      <c r="AW143">
        <v>42</v>
      </c>
      <c r="AX143">
        <v>18</v>
      </c>
      <c r="AY143">
        <v>123</v>
      </c>
      <c r="AZ143">
        <v>183</v>
      </c>
      <c r="BA143">
        <v>130</v>
      </c>
      <c r="BB143">
        <v>2553</v>
      </c>
    </row>
    <row r="144" spans="1:54">
      <c r="A144" s="2" t="s">
        <v>191</v>
      </c>
      <c r="B144" s="2" t="s">
        <v>192</v>
      </c>
      <c r="C144" s="2">
        <v>190.66</v>
      </c>
      <c r="D144" s="2">
        <v>117.63822289999999</v>
      </c>
      <c r="E144" s="4">
        <v>0.61700526014895618</v>
      </c>
      <c r="F144" s="2">
        <v>27.710331699999998</v>
      </c>
      <c r="G144" s="2">
        <v>89.927891099999997</v>
      </c>
      <c r="H144" s="4">
        <v>0.76444448822084343</v>
      </c>
      <c r="I144" s="2">
        <v>4.8032085999999978</v>
      </c>
      <c r="J144" s="4">
        <f>IFERROR(DataGHGFAO[[#This Row],[Crop_MtCO2e]]/DataGHGFAO[[#This Row],[AFOLU_MtCO2e]],"")</f>
        <v>4.0830339676952043E-2</v>
      </c>
      <c r="K144" s="2">
        <v>22.9071231</v>
      </c>
      <c r="L144" s="4">
        <f>IFERROR(DataGHGFAO[[#This Row],[Livestock_MtCO2e]]/DataGHGFAO[[#This Row],[AFOLU_MtCO2e]],"")</f>
        <v>0.19472517125214073</v>
      </c>
      <c r="N144" t="s">
        <v>95</v>
      </c>
      <c r="O144">
        <v>2015</v>
      </c>
      <c r="P144" t="s">
        <v>641</v>
      </c>
      <c r="Q144">
        <v>-27.520494562</v>
      </c>
      <c r="S144" t="s">
        <v>67</v>
      </c>
      <c r="T144" t="s">
        <v>68</v>
      </c>
      <c r="U144">
        <v>2.5144609191932605E-4</v>
      </c>
      <c r="V144">
        <v>1.0370873916682752E-4</v>
      </c>
      <c r="W144">
        <v>0</v>
      </c>
      <c r="X144">
        <v>0</v>
      </c>
      <c r="Y144">
        <v>3.5515483108615356E-4</v>
      </c>
      <c r="Z144">
        <v>3.5515483108615356E-4</v>
      </c>
      <c r="AA144">
        <v>2.7228880563177145E-3</v>
      </c>
      <c r="AB144">
        <v>0</v>
      </c>
      <c r="AC144">
        <v>2.2143529330000002E-2</v>
      </c>
      <c r="AD144">
        <v>3.5515483108615356E-4</v>
      </c>
      <c r="AE144">
        <v>0.1079586963432365</v>
      </c>
      <c r="AF144">
        <v>2.7228880563177145E-3</v>
      </c>
      <c r="AG144">
        <v>7.6667633887745019</v>
      </c>
      <c r="AI144" t="s">
        <v>67</v>
      </c>
      <c r="AJ144" t="s">
        <v>68</v>
      </c>
      <c r="AK144">
        <f>SUMIFS(DataLandRemPot[CO2 removal potential],DataLandRemPot[ISO3],DataShLandRemPot[[#This Row],[ISO3]])</f>
        <v>3.5515483108615356E-4</v>
      </c>
      <c r="AL144">
        <f>SUMIFS(DataLandRemPot[CO2 removal potential],DataLandRemPot[ISO3],DataShLandRemPot[[#This Row],[ISO3]])+SUMIFS(DataLandRemPot[SCS cropland],DataLandRemPot[ISO3],DataShLandRemPot[[#This Row],[ISO3]])+SUMIFS(DataLandRemPot[SCS grassland],DataLandRemPot[ISO3],DataShLandRemPot[[#This Row],[ISO3]])+SUMIFS(DataLandRemPot[Agroforestry],DataLandRemPot[ISO3],DataShLandRemPot[[#This Row],[ISO3]])</f>
        <v>2.522157221740387E-2</v>
      </c>
      <c r="AM144">
        <f>SUMIFS(DataGHGFAO[TotalGHG_MtCO2e_2019],DataGHGFAO[ISO3],DataShLandRemPot[[#This Row],[ISO3]])-SUMIFS(DataGHGFAO[LULUCF_MtCO2e],DataGHGFAO[ISO3],DataShLandRemPot[[#This Row],[ISO3]])</f>
        <v>2.1845348000000002</v>
      </c>
      <c r="AN144">
        <f>SUMIFS(DataGHGI[MtCO2e],DataGHGI[ISO3],DataShLandRemPot[[#This Row],[ISO3]])-SUMIFS(DataGHGI[MtCO2e],DataGHGI[Sector],"Land-Use Change and Forestry",DataGHGI[ISO3],DataShLandRemPot[[#This Row],[ISO3]])</f>
        <v>2.1904544093595519</v>
      </c>
      <c r="AO144" s="3">
        <f>IFERROR(DataShLandRemPot[[#This Row],[CO2Removal_noagri]]/DataShLandRemPot[[#This Row],[FAOGHG_noLULUCF]],"")</f>
        <v>1.6257687041019146E-4</v>
      </c>
      <c r="AP144" s="3">
        <f>IFERROR(DataShLandRemPot[[#This Row],[CO2Removal_withagri]]/DataShLandRemPot[[#This Row],[FAOGHG_noLULUCF]],"")</f>
        <v>1.1545511757196026E-2</v>
      </c>
      <c r="AQ144" s="3">
        <f>IFERROR(DataShLandRemPot[[#This Row],[CO2Removal_noagri]]/DataShLandRemPot[[#This Row],[GHGI_noLULUCF]],"")</f>
        <v>1.6213751337102434E-4</v>
      </c>
      <c r="AR144" s="3">
        <f>IFERROR(DataShLandRemPot[[#This Row],[CO2Removal_withagri]]/DataShLandRemPot[[#This Row],[GHGI_noLULUCF]],"")</f>
        <v>1.1514310505452697E-2</v>
      </c>
      <c r="AS144" s="3"/>
      <c r="AU144" t="s">
        <v>81</v>
      </c>
      <c r="AV144" t="s">
        <v>82</v>
      </c>
      <c r="AW144">
        <v>28</v>
      </c>
      <c r="AX144">
        <v>14</v>
      </c>
      <c r="AY144">
        <v>169</v>
      </c>
      <c r="AZ144">
        <v>211</v>
      </c>
      <c r="BA144">
        <v>151</v>
      </c>
      <c r="BB144">
        <v>2633</v>
      </c>
    </row>
    <row r="145" spans="1:54">
      <c r="A145" s="2" t="s">
        <v>255</v>
      </c>
      <c r="B145" s="2" t="s">
        <v>256</v>
      </c>
      <c r="C145" s="2">
        <v>236.79</v>
      </c>
      <c r="D145" s="2">
        <v>67.539270799999997</v>
      </c>
      <c r="E145" s="4">
        <v>0.28522856032771654</v>
      </c>
      <c r="F145" s="2">
        <v>65.028249700000003</v>
      </c>
      <c r="G145" s="2">
        <v>2.5110210999999998</v>
      </c>
      <c r="H145" s="4">
        <v>3.7178682420716924E-2</v>
      </c>
      <c r="I145" s="2">
        <v>49.418222800000002</v>
      </c>
      <c r="J145" s="4">
        <f>IFERROR(DataGHGFAO[[#This Row],[Crop_MtCO2e]]/DataGHGFAO[[#This Row],[AFOLU_MtCO2e]],"")</f>
        <v>0.73169612604108847</v>
      </c>
      <c r="K145" s="2">
        <v>15.610026900000001</v>
      </c>
      <c r="L145" s="4">
        <f>IFERROR(DataGHGFAO[[#This Row],[Livestock_MtCO2e]]/DataGHGFAO[[#This Row],[AFOLU_MtCO2e]],"")</f>
        <v>0.23112519153819472</v>
      </c>
      <c r="N145" t="s">
        <v>95</v>
      </c>
      <c r="O145">
        <v>2015</v>
      </c>
      <c r="P145" t="s">
        <v>642</v>
      </c>
      <c r="Q145">
        <v>0.13761437173400001</v>
      </c>
      <c r="S145" t="s">
        <v>547</v>
      </c>
      <c r="T145" t="s">
        <v>548</v>
      </c>
      <c r="U145">
        <v>8.4537748589133509E-3</v>
      </c>
      <c r="V145">
        <v>1.8754899803603814E-2</v>
      </c>
      <c r="W145">
        <v>0</v>
      </c>
      <c r="X145">
        <v>0</v>
      </c>
      <c r="Y145">
        <v>2.7208674662517165E-2</v>
      </c>
      <c r="Z145">
        <v>2.7208674662517165E-2</v>
      </c>
      <c r="AA145">
        <v>0</v>
      </c>
      <c r="AB145">
        <v>0</v>
      </c>
      <c r="AC145">
        <v>0</v>
      </c>
      <c r="AD145">
        <v>2.7208674662517165E-2</v>
      </c>
      <c r="AE145">
        <v>0</v>
      </c>
      <c r="AF145">
        <v>0</v>
      </c>
      <c r="AG145">
        <v>0</v>
      </c>
      <c r="AI145" t="s">
        <v>547</v>
      </c>
      <c r="AJ145" t="s">
        <v>548</v>
      </c>
      <c r="AK145">
        <f>SUMIFS(DataLandRemPot[CO2 removal potential],DataLandRemPot[ISO3],DataShLandRemPot[[#This Row],[ISO3]])</f>
        <v>2.7208674662517165E-2</v>
      </c>
      <c r="AL145">
        <f>SUMIFS(DataLandRemPot[CO2 removal potential],DataLandRemPot[ISO3],DataShLandRemPot[[#This Row],[ISO3]])+SUMIFS(DataLandRemPot[SCS cropland],DataLandRemPot[ISO3],DataShLandRemPot[[#This Row],[ISO3]])+SUMIFS(DataLandRemPot[SCS grassland],DataLandRemPot[ISO3],DataShLandRemPot[[#This Row],[ISO3]])+SUMIFS(DataLandRemPot[Agroforestry],DataLandRemPot[ISO3],DataShLandRemPot[[#This Row],[ISO3]])</f>
        <v>2.7208674662517165E-2</v>
      </c>
      <c r="AM145">
        <f>SUMIFS(DataGHGFAO[TotalGHG_MtCO2e_2019],DataGHGFAO[ISO3],DataShLandRemPot[[#This Row],[ISO3]])-SUMIFS(DataGHGFAO[LULUCF_MtCO2e],DataGHGFAO[ISO3],DataShLandRemPot[[#This Row],[ISO3]])</f>
        <v>0.17</v>
      </c>
      <c r="AN145">
        <f>SUMIFS(DataGHGI[MtCO2e],DataGHGI[ISO3],DataShLandRemPot[[#This Row],[ISO3]])-SUMIFS(DataGHGI[MtCO2e],DataGHGI[Sector],"Land-Use Change and Forestry",DataGHGI[ISO3],DataShLandRemPot[[#This Row],[ISO3]])</f>
        <v>0.16982046000000001</v>
      </c>
      <c r="AO145" s="3">
        <f>IFERROR(DataShLandRemPot[[#This Row],[CO2Removal_noagri]]/DataShLandRemPot[[#This Row],[FAOGHG_noLULUCF]],"")</f>
        <v>0.16005102742657154</v>
      </c>
      <c r="AP145" s="3">
        <f>IFERROR(DataShLandRemPot[[#This Row],[CO2Removal_withagri]]/DataShLandRemPot[[#This Row],[FAOGHG_noLULUCF]],"")</f>
        <v>0.16005102742657154</v>
      </c>
      <c r="AQ145" s="3">
        <f>IFERROR(DataShLandRemPot[[#This Row],[CO2Removal_noagri]]/DataShLandRemPot[[#This Row],[GHGI_noLULUCF]],"")</f>
        <v>0.16022023884823516</v>
      </c>
      <c r="AR145" s="3">
        <f>IFERROR(DataShLandRemPot[[#This Row],[CO2Removal_withagri]]/DataShLandRemPot[[#This Row],[GHGI_noLULUCF]],"")</f>
        <v>0.16022023884823516</v>
      </c>
      <c r="AS145" s="3"/>
      <c r="AU145" t="s">
        <v>79</v>
      </c>
      <c r="AV145" t="s">
        <v>80</v>
      </c>
      <c r="AW145">
        <v>58</v>
      </c>
      <c r="AX145">
        <v>6</v>
      </c>
      <c r="AY145">
        <v>93</v>
      </c>
      <c r="AZ145">
        <v>157</v>
      </c>
      <c r="BA145">
        <v>143</v>
      </c>
      <c r="BB145">
        <v>2949</v>
      </c>
    </row>
    <row r="146" spans="1:54">
      <c r="A146" s="2" t="s">
        <v>133</v>
      </c>
      <c r="B146" s="2" t="s">
        <v>134</v>
      </c>
      <c r="C146" s="2">
        <v>320.23</v>
      </c>
      <c r="D146" s="2">
        <v>-0.81923299999999999</v>
      </c>
      <c r="E146" s="4">
        <v>-2.5582643724822783E-3</v>
      </c>
      <c r="F146" s="2">
        <v>32.093598900000003</v>
      </c>
      <c r="G146" s="2">
        <v>-32.9128319</v>
      </c>
      <c r="H146" s="4">
        <v>0.50630116889912369</v>
      </c>
      <c r="I146" s="2">
        <v>11.089279900000001</v>
      </c>
      <c r="J146" s="4">
        <f>IFERROR(DataGHGFAO[[#This Row],[Crop_MtCO2e]]/DataGHGFAO[[#This Row],[AFOLU_MtCO2e]],"")</f>
        <v>-13.536173347509196</v>
      </c>
      <c r="K146" s="2">
        <v>21.004319000000002</v>
      </c>
      <c r="L146" s="4">
        <f>IFERROR(DataGHGFAO[[#This Row],[Livestock_MtCO2e]]/DataGHGFAO[[#This Row],[AFOLU_MtCO2e]],"")</f>
        <v>-25.639005020549714</v>
      </c>
      <c r="N146" t="s">
        <v>285</v>
      </c>
      <c r="O146">
        <v>2010</v>
      </c>
      <c r="P146" t="s">
        <v>638</v>
      </c>
      <c r="Q146">
        <v>0.26981169999999999</v>
      </c>
      <c r="S146" t="s">
        <v>452</v>
      </c>
      <c r="T146" t="s">
        <v>453</v>
      </c>
      <c r="U146">
        <v>0.11244040264800259</v>
      </c>
      <c r="V146">
        <v>1.2872185291767636E-2</v>
      </c>
      <c r="W146">
        <v>0</v>
      </c>
      <c r="X146">
        <v>3.0706837333333333E-5</v>
      </c>
      <c r="Y146">
        <v>0.12534329477710357</v>
      </c>
      <c r="Z146">
        <v>0.20794151659858243</v>
      </c>
      <c r="AA146">
        <v>3.9744814987783105E-3</v>
      </c>
      <c r="AB146">
        <v>0</v>
      </c>
      <c r="AC146">
        <v>0</v>
      </c>
      <c r="AD146">
        <v>0.20794151659858243</v>
      </c>
      <c r="AE146">
        <v>3.0734223965460831E-2</v>
      </c>
      <c r="AF146">
        <v>3.9744814987783105E-3</v>
      </c>
      <c r="AG146">
        <v>3.1708768353712752E-2</v>
      </c>
      <c r="AI146" t="s">
        <v>452</v>
      </c>
      <c r="AJ146" t="s">
        <v>453</v>
      </c>
      <c r="AK146">
        <f>SUMIFS(DataLandRemPot[CO2 removal potential],DataLandRemPot[ISO3],DataShLandRemPot[[#This Row],[ISO3]])</f>
        <v>0.12534329477710357</v>
      </c>
      <c r="AL146">
        <f>SUMIFS(DataLandRemPot[CO2 removal potential],DataLandRemPot[ISO3],DataShLandRemPot[[#This Row],[ISO3]])+SUMIFS(DataLandRemPot[SCS cropland],DataLandRemPot[ISO3],DataShLandRemPot[[#This Row],[ISO3]])+SUMIFS(DataLandRemPot[SCS grassland],DataLandRemPot[ISO3],DataShLandRemPot[[#This Row],[ISO3]])+SUMIFS(DataLandRemPot[Agroforestry],DataLandRemPot[ISO3],DataShLandRemPot[[#This Row],[ISO3]])</f>
        <v>0.12931777627588187</v>
      </c>
      <c r="AM146">
        <f>SUMIFS(DataGHGFAO[TotalGHG_MtCO2e_2019],DataGHGFAO[ISO3],DataShLandRemPot[[#This Row],[ISO3]])-SUMIFS(DataGHGFAO[LULUCF_MtCO2e],DataGHGFAO[ISO3],DataShLandRemPot[[#This Row],[ISO3]])</f>
        <v>0</v>
      </c>
      <c r="AN146">
        <f>SUMIFS(DataGHGI[MtCO2e],DataGHGI[ISO3],DataShLandRemPot[[#This Row],[ISO3]])-SUMIFS(DataGHGI[MtCO2e],DataGHGI[Sector],"Land-Use Change and Forestry",DataGHGI[ISO3],DataShLandRemPot[[#This Row],[ISO3]])</f>
        <v>0</v>
      </c>
      <c r="AO146" s="3" t="str">
        <f>IFERROR(DataShLandRemPot[[#This Row],[CO2Removal_noagri]]/DataShLandRemPot[[#This Row],[FAOGHG_noLULUCF]],"")</f>
        <v/>
      </c>
      <c r="AP146" s="3" t="str">
        <f>IFERROR(DataShLandRemPot[[#This Row],[CO2Removal_withagri]]/DataShLandRemPot[[#This Row],[FAOGHG_noLULUCF]],"")</f>
        <v/>
      </c>
      <c r="AQ146" s="3" t="str">
        <f>IFERROR(DataShLandRemPot[[#This Row],[CO2Removal_noagri]]/DataShLandRemPot[[#This Row],[GHGI_noLULUCF]],"")</f>
        <v/>
      </c>
      <c r="AR146" s="3" t="str">
        <f>IFERROR(DataShLandRemPot[[#This Row],[CO2Removal_withagri]]/DataShLandRemPot[[#This Row],[GHGI_noLULUCF]],"")</f>
        <v/>
      </c>
      <c r="AS146" s="3"/>
      <c r="AU146" t="s">
        <v>269</v>
      </c>
      <c r="AV146" t="s">
        <v>270</v>
      </c>
      <c r="AW146">
        <v>62</v>
      </c>
      <c r="AX146">
        <v>34</v>
      </c>
      <c r="AY146">
        <v>174</v>
      </c>
      <c r="AZ146">
        <v>270</v>
      </c>
      <c r="BA146">
        <v>87</v>
      </c>
      <c r="BB146">
        <v>3095</v>
      </c>
    </row>
    <row r="147" spans="1:54">
      <c r="A147" s="2" t="s">
        <v>159</v>
      </c>
      <c r="B147" s="2" t="s">
        <v>160</v>
      </c>
      <c r="C147" s="2">
        <v>61.7</v>
      </c>
      <c r="D147" s="2">
        <v>7.5506367000000001</v>
      </c>
      <c r="E147" s="4">
        <v>0.12237660777957861</v>
      </c>
      <c r="F147" s="2">
        <v>7.2344605</v>
      </c>
      <c r="G147" s="2">
        <v>0.31617630000000002</v>
      </c>
      <c r="H147" s="4">
        <v>4.1874124337090673E-2</v>
      </c>
      <c r="I147" s="2">
        <v>1.0964930000000006</v>
      </c>
      <c r="J147" s="4">
        <f>IFERROR(DataGHGFAO[[#This Row],[Crop_MtCO2e]]/DataGHGFAO[[#This Row],[AFOLU_MtCO2e]],"")</f>
        <v>0.14521861447790232</v>
      </c>
      <c r="K147" s="2">
        <v>6.1379674999999994</v>
      </c>
      <c r="L147" s="4">
        <f>IFERROR(DataGHGFAO[[#This Row],[Livestock_MtCO2e]]/DataGHGFAO[[#This Row],[AFOLU_MtCO2e]],"")</f>
        <v>0.81290727442892319</v>
      </c>
      <c r="N147" t="s">
        <v>285</v>
      </c>
      <c r="O147">
        <v>2010</v>
      </c>
      <c r="P147" t="s">
        <v>639</v>
      </c>
      <c r="Q147">
        <v>1.3000000000000002E-4</v>
      </c>
      <c r="S147" t="s">
        <v>357</v>
      </c>
      <c r="T147" t="s">
        <v>358</v>
      </c>
      <c r="U147">
        <v>0.10197180206132775</v>
      </c>
      <c r="V147">
        <v>0.10064818487865264</v>
      </c>
      <c r="W147">
        <v>0.1192</v>
      </c>
      <c r="X147">
        <v>0</v>
      </c>
      <c r="Y147">
        <v>0.32181998693998037</v>
      </c>
      <c r="Z147">
        <v>0.68894407779677125</v>
      </c>
      <c r="AA147">
        <v>0.39431468127543495</v>
      </c>
      <c r="AB147">
        <v>9.0555716207938293</v>
      </c>
      <c r="AC147">
        <v>4.0628019439999996E-2</v>
      </c>
      <c r="AD147">
        <v>0.68894407779677125</v>
      </c>
      <c r="AE147">
        <v>0.96306199982731111</v>
      </c>
      <c r="AF147">
        <v>9.4498863020692649</v>
      </c>
      <c r="AG147">
        <v>29.363888774974299</v>
      </c>
      <c r="AI147" t="s">
        <v>357</v>
      </c>
      <c r="AJ147" t="s">
        <v>358</v>
      </c>
      <c r="AK147">
        <f>SUMIFS(DataLandRemPot[CO2 removal potential],DataLandRemPot[ISO3],DataShLandRemPot[[#This Row],[ISO3]])</f>
        <v>0.32181998693998037</v>
      </c>
      <c r="AL147">
        <f>SUMIFS(DataLandRemPot[CO2 removal potential],DataLandRemPot[ISO3],DataShLandRemPot[[#This Row],[ISO3]])+SUMIFS(DataLandRemPot[SCS cropland],DataLandRemPot[ISO3],DataShLandRemPot[[#This Row],[ISO3]])+SUMIFS(DataLandRemPot[SCS grassland],DataLandRemPot[ISO3],DataShLandRemPot[[#This Row],[ISO3]])+SUMIFS(DataLandRemPot[Agroforestry],DataLandRemPot[ISO3],DataShLandRemPot[[#This Row],[ISO3]])</f>
        <v>9.8123343084492447</v>
      </c>
      <c r="AM147">
        <f>SUMIFS(DataGHGFAO[TotalGHG_MtCO2e_2019],DataGHGFAO[ISO3],DataShLandRemPot[[#This Row],[ISO3]])-SUMIFS(DataGHGFAO[LULUCF_MtCO2e],DataGHGFAO[ISO3],DataShLandRemPot[[#This Row],[ISO3]])</f>
        <v>14.292488000000001</v>
      </c>
      <c r="AN147">
        <f>SUMIFS(DataGHGI[MtCO2e],DataGHGI[ISO3],DataShLandRemPot[[#This Row],[ISO3]])-SUMIFS(DataGHGI[MtCO2e],DataGHGI[Sector],"Land-Use Change and Forestry",DataGHGI[ISO3],DataShLandRemPot[[#This Row],[ISO3]])</f>
        <v>6.9438457000000007</v>
      </c>
      <c r="AO147" s="3">
        <f>IFERROR(DataShLandRemPot[[#This Row],[CO2Removal_noagri]]/DataShLandRemPot[[#This Row],[FAOGHG_noLULUCF]],"")</f>
        <v>2.2516722556631175E-2</v>
      </c>
      <c r="AP147" s="3">
        <f>IFERROR(DataShLandRemPot[[#This Row],[CO2Removal_withagri]]/DataShLandRemPot[[#This Row],[FAOGHG_noLULUCF]],"")</f>
        <v>0.68653787279368328</v>
      </c>
      <c r="AQ147" s="3">
        <f>IFERROR(DataShLandRemPot[[#This Row],[CO2Removal_noagri]]/DataShLandRemPot[[#This Row],[GHGI_noLULUCF]],"")</f>
        <v>4.6346074040784106E-2</v>
      </c>
      <c r="AR147" s="3">
        <f>IFERROR(DataShLandRemPot[[#This Row],[CO2Removal_withagri]]/DataShLandRemPot[[#This Row],[GHGI_noLULUCF]],"")</f>
        <v>1.4130979765937546</v>
      </c>
      <c r="AS147" s="3"/>
      <c r="AU147" t="s">
        <v>75</v>
      </c>
      <c r="AV147" t="s">
        <v>76</v>
      </c>
      <c r="AW147">
        <v>6</v>
      </c>
      <c r="AX147">
        <v>0</v>
      </c>
      <c r="AY147">
        <v>45</v>
      </c>
      <c r="AZ147">
        <v>51</v>
      </c>
      <c r="BA147">
        <v>32</v>
      </c>
      <c r="BB147">
        <v>2402</v>
      </c>
    </row>
    <row r="148" spans="1:54">
      <c r="A148" s="2" t="s">
        <v>25</v>
      </c>
      <c r="B148" s="2" t="s">
        <v>26</v>
      </c>
      <c r="C148" s="2">
        <v>114.76</v>
      </c>
      <c r="D148" s="2">
        <v>0.62804499999999996</v>
      </c>
      <c r="E148" s="4">
        <v>5.4726821192052971E-3</v>
      </c>
      <c r="F148" s="2">
        <v>0.62804499999999996</v>
      </c>
      <c r="G148" s="2">
        <v>0</v>
      </c>
      <c r="H148" s="4">
        <v>0</v>
      </c>
      <c r="I148" s="2">
        <v>7.5861999999999874E-3</v>
      </c>
      <c r="J148" s="4">
        <f>IFERROR(DataGHGFAO[[#This Row],[Crop_MtCO2e]]/DataGHGFAO[[#This Row],[AFOLU_MtCO2e]],"")</f>
        <v>1.2079070767222075E-2</v>
      </c>
      <c r="K148" s="2">
        <v>0.62045879999999998</v>
      </c>
      <c r="L148" s="4">
        <f>IFERROR(DataGHGFAO[[#This Row],[Livestock_MtCO2e]]/DataGHGFAO[[#This Row],[AFOLU_MtCO2e]],"")</f>
        <v>0.98792092923277797</v>
      </c>
      <c r="N148" t="s">
        <v>285</v>
      </c>
      <c r="O148">
        <v>2010</v>
      </c>
      <c r="P148" t="s">
        <v>640</v>
      </c>
      <c r="Q148">
        <v>4.8669599999999997</v>
      </c>
      <c r="S148" t="s">
        <v>47</v>
      </c>
      <c r="T148" t="s">
        <v>48</v>
      </c>
      <c r="U148">
        <v>3.9578704026003988E-3</v>
      </c>
      <c r="V148">
        <v>7.3601909410315094E-2</v>
      </c>
      <c r="W148">
        <v>0</v>
      </c>
      <c r="X148">
        <v>6.0142133333333336E-4</v>
      </c>
      <c r="Y148">
        <v>7.8161201146248832E-2</v>
      </c>
      <c r="Z148">
        <v>0.10787641250816385</v>
      </c>
      <c r="AA148">
        <v>7.5323806400095838E-2</v>
      </c>
      <c r="AB148">
        <v>1.3579910818257786E-4</v>
      </c>
      <c r="AC148">
        <v>1.0273395790000001E-2</v>
      </c>
      <c r="AD148">
        <v>0.10787641250816385</v>
      </c>
      <c r="AE148">
        <v>0.46041656375135659</v>
      </c>
      <c r="AF148">
        <v>7.5459605508278418E-2</v>
      </c>
      <c r="AG148">
        <v>0.96543559210514929</v>
      </c>
      <c r="AI148" t="s">
        <v>47</v>
      </c>
      <c r="AJ148" t="s">
        <v>48</v>
      </c>
      <c r="AK148">
        <f>SUMIFS(DataLandRemPot[CO2 removal potential],DataLandRemPot[ISO3],DataShLandRemPot[[#This Row],[ISO3]])</f>
        <v>7.8161201146248832E-2</v>
      </c>
      <c r="AL148">
        <f>SUMIFS(DataLandRemPot[CO2 removal potential],DataLandRemPot[ISO3],DataShLandRemPot[[#This Row],[ISO3]])+SUMIFS(DataLandRemPot[SCS cropland],DataLandRemPot[ISO3],DataShLandRemPot[[#This Row],[ISO3]])+SUMIFS(DataLandRemPot[SCS grassland],DataLandRemPot[ISO3],DataShLandRemPot[[#This Row],[ISO3]])+SUMIFS(DataLandRemPot[Agroforestry],DataLandRemPot[ISO3],DataShLandRemPot[[#This Row],[ISO3]])</f>
        <v>0.16389420244452724</v>
      </c>
      <c r="AM148">
        <f>SUMIFS(DataGHGFAO[TotalGHG_MtCO2e_2019],DataGHGFAO[ISO3],DataShLandRemPot[[#This Row],[ISO3]])-SUMIFS(DataGHGFAO[LULUCF_MtCO2e],DataGHGFAO[ISO3],DataShLandRemPot[[#This Row],[ISO3]])</f>
        <v>6.8550246000000001</v>
      </c>
      <c r="AN148">
        <f>SUMIFS(DataGHGI[MtCO2e],DataGHGI[ISO3],DataShLandRemPot[[#This Row],[ISO3]])-SUMIFS(DataGHGI[MtCO2e],DataGHGI[Sector],"Land-Use Change and Forestry",DataGHGI[ISO3],DataShLandRemPot[[#This Row],[ISO3]])</f>
        <v>6.5912671359999999</v>
      </c>
      <c r="AO148" s="3">
        <f>IFERROR(DataShLandRemPot[[#This Row],[CO2Removal_noagri]]/DataShLandRemPot[[#This Row],[FAOGHG_noLULUCF]],"")</f>
        <v>1.1402030730312599E-2</v>
      </c>
      <c r="AP148" s="3">
        <f>IFERROR(DataShLandRemPot[[#This Row],[CO2Removal_withagri]]/DataShLandRemPot[[#This Row],[FAOGHG_noLULUCF]],"")</f>
        <v>2.3908623529159505E-2</v>
      </c>
      <c r="AQ148" s="3">
        <f>IFERROR(DataShLandRemPot[[#This Row],[CO2Removal_noagri]]/DataShLandRemPot[[#This Row],[GHGI_noLULUCF]],"")</f>
        <v>1.1858296672478976E-2</v>
      </c>
      <c r="AR148" s="3">
        <f>IFERROR(DataShLandRemPot[[#This Row],[CO2Removal_withagri]]/DataShLandRemPot[[#This Row],[GHGI_noLULUCF]],"")</f>
        <v>2.4865355790144573E-2</v>
      </c>
      <c r="AS148" s="3"/>
      <c r="AU148" t="s">
        <v>33</v>
      </c>
      <c r="AV148" t="s">
        <v>34</v>
      </c>
      <c r="AW148">
        <v>28</v>
      </c>
      <c r="AX148">
        <v>28</v>
      </c>
      <c r="AY148">
        <v>0</v>
      </c>
      <c r="AZ148">
        <v>56</v>
      </c>
      <c r="BA148">
        <v>147</v>
      </c>
      <c r="BB148">
        <v>3302</v>
      </c>
    </row>
    <row r="149" spans="1:54">
      <c r="A149" s="2" t="s">
        <v>215</v>
      </c>
      <c r="B149" s="2" t="s">
        <v>216</v>
      </c>
      <c r="C149" s="2">
        <v>78.36</v>
      </c>
      <c r="D149" s="2">
        <v>-7.3620346000000003</v>
      </c>
      <c r="E149" s="4">
        <v>-9.3951436957631446E-2</v>
      </c>
      <c r="F149" s="2">
        <v>15.512879099999999</v>
      </c>
      <c r="G149" s="2">
        <v>-22.874913599999999</v>
      </c>
      <c r="H149" s="4">
        <v>0.59589030759770667</v>
      </c>
      <c r="I149" s="2">
        <v>3.9482639999999982</v>
      </c>
      <c r="J149" s="4">
        <f>IFERROR(DataGHGFAO[[#This Row],[Crop_MtCO2e]]/DataGHGFAO[[#This Row],[AFOLU_MtCO2e]],"")</f>
        <v>-0.53630065797300086</v>
      </c>
      <c r="K149" s="2">
        <v>11.564615100000001</v>
      </c>
      <c r="L149" s="4">
        <f>IFERROR(DataGHGFAO[[#This Row],[Livestock_MtCO2e]]/DataGHGFAO[[#This Row],[AFOLU_MtCO2e]],"")</f>
        <v>-1.5708449808154936</v>
      </c>
      <c r="N149" t="s">
        <v>285</v>
      </c>
      <c r="O149">
        <v>2010</v>
      </c>
      <c r="P149" t="s">
        <v>641</v>
      </c>
      <c r="Q149">
        <v>-1745.925</v>
      </c>
      <c r="S149" t="s">
        <v>454</v>
      </c>
      <c r="T149" t="s">
        <v>455</v>
      </c>
      <c r="U149">
        <v>4.8672736848839725E-3</v>
      </c>
      <c r="V149">
        <v>1.5444110585910882E-3</v>
      </c>
      <c r="W149">
        <v>0</v>
      </c>
      <c r="X149">
        <v>6.5179136000000006E-5</v>
      </c>
      <c r="Y149">
        <v>6.4768638794750607E-3</v>
      </c>
      <c r="Z149">
        <v>4.1130640590151341E-2</v>
      </c>
      <c r="AA149">
        <v>9.5511720228902045E-5</v>
      </c>
      <c r="AB149">
        <v>0</v>
      </c>
      <c r="AC149">
        <v>0</v>
      </c>
      <c r="AD149">
        <v>4.1130640590151341E-2</v>
      </c>
      <c r="AE149">
        <v>1.4532297915719264E-2</v>
      </c>
      <c r="AF149">
        <v>9.5511720228902045E-5</v>
      </c>
      <c r="AG149">
        <v>1.4746599898690956E-2</v>
      </c>
      <c r="AI149" t="s">
        <v>454</v>
      </c>
      <c r="AJ149" t="s">
        <v>455</v>
      </c>
      <c r="AK149">
        <f>SUMIFS(DataLandRemPot[CO2 removal potential],DataLandRemPot[ISO3],DataShLandRemPot[[#This Row],[ISO3]])</f>
        <v>6.4768638794750607E-3</v>
      </c>
      <c r="AL149">
        <f>SUMIFS(DataLandRemPot[CO2 removal potential],DataLandRemPot[ISO3],DataShLandRemPot[[#This Row],[ISO3]])+SUMIFS(DataLandRemPot[SCS cropland],DataLandRemPot[ISO3],DataShLandRemPot[[#This Row],[ISO3]])+SUMIFS(DataLandRemPot[SCS grassland],DataLandRemPot[ISO3],DataShLandRemPot[[#This Row],[ISO3]])+SUMIFS(DataLandRemPot[Agroforestry],DataLandRemPot[ISO3],DataShLandRemPot[[#This Row],[ISO3]])</f>
        <v>6.5723755997039628E-3</v>
      </c>
      <c r="AM149">
        <f>SUMIFS(DataGHGFAO[TotalGHG_MtCO2e_2019],DataGHGFAO[ISO3],DataShLandRemPot[[#This Row],[ISO3]])-SUMIFS(DataGHGFAO[LULUCF_MtCO2e],DataGHGFAO[ISO3],DataShLandRemPot[[#This Row],[ISO3]])</f>
        <v>0</v>
      </c>
      <c r="AN149">
        <f>SUMIFS(DataGHGI[MtCO2e],DataGHGI[ISO3],DataShLandRemPot[[#This Row],[ISO3]])-SUMIFS(DataGHGI[MtCO2e],DataGHGI[Sector],"Land-Use Change and Forestry",DataGHGI[ISO3],DataShLandRemPot[[#This Row],[ISO3]])</f>
        <v>0</v>
      </c>
      <c r="AO149" s="3" t="str">
        <f>IFERROR(DataShLandRemPot[[#This Row],[CO2Removal_noagri]]/DataShLandRemPot[[#This Row],[FAOGHG_noLULUCF]],"")</f>
        <v/>
      </c>
      <c r="AP149" s="3" t="str">
        <f>IFERROR(DataShLandRemPot[[#This Row],[CO2Removal_withagri]]/DataShLandRemPot[[#This Row],[FAOGHG_noLULUCF]],"")</f>
        <v/>
      </c>
      <c r="AQ149" s="3" t="str">
        <f>IFERROR(DataShLandRemPot[[#This Row],[CO2Removal_noagri]]/DataShLandRemPot[[#This Row],[GHGI_noLULUCF]],"")</f>
        <v/>
      </c>
      <c r="AR149" s="3" t="str">
        <f>IFERROR(DataShLandRemPot[[#This Row],[CO2Removal_withagri]]/DataShLandRemPot[[#This Row],[GHGI_noLULUCF]],"")</f>
        <v/>
      </c>
      <c r="AS149" s="3"/>
      <c r="AU149" t="s">
        <v>289</v>
      </c>
      <c r="AV149" t="s">
        <v>290</v>
      </c>
      <c r="AW149">
        <v>25</v>
      </c>
      <c r="AX149">
        <v>19</v>
      </c>
      <c r="AY149">
        <v>10</v>
      </c>
      <c r="AZ149">
        <v>54</v>
      </c>
      <c r="BA149">
        <v>32</v>
      </c>
      <c r="BB149">
        <v>2601</v>
      </c>
    </row>
    <row r="150" spans="1:54">
      <c r="A150" s="2" t="s">
        <v>85</v>
      </c>
      <c r="B150" s="2" t="s">
        <v>86</v>
      </c>
      <c r="C150" s="2">
        <v>1868.15</v>
      </c>
      <c r="D150" s="2">
        <v>-454.88128220000004</v>
      </c>
      <c r="E150" s="4">
        <v>-0.23691733447916669</v>
      </c>
      <c r="F150" s="2">
        <v>97.13180100000001</v>
      </c>
      <c r="G150" s="2">
        <v>-552.01308319999998</v>
      </c>
      <c r="H150" s="4">
        <v>0.85036961183218085</v>
      </c>
      <c r="I150" s="2">
        <v>30.317018300000015</v>
      </c>
      <c r="J150" s="4">
        <f>IFERROR(DataGHGFAO[[#This Row],[Crop_MtCO2e]]/DataGHGFAO[[#This Row],[AFOLU_MtCO2e]],"")</f>
        <v>-6.6648199181496268E-2</v>
      </c>
      <c r="K150" s="2">
        <v>66.814782699999995</v>
      </c>
      <c r="L150" s="4">
        <f>IFERROR(DataGHGFAO[[#This Row],[Livestock_MtCO2e]]/DataGHGFAO[[#This Row],[AFOLU_MtCO2e]],"")</f>
        <v>-0.14688400097901411</v>
      </c>
      <c r="N150" t="s">
        <v>285</v>
      </c>
      <c r="O150">
        <v>2010</v>
      </c>
      <c r="P150" t="s">
        <v>642</v>
      </c>
      <c r="Q150">
        <v>8.8353000000000001E-2</v>
      </c>
      <c r="S150" t="s">
        <v>193</v>
      </c>
      <c r="T150" t="s">
        <v>194</v>
      </c>
      <c r="U150">
        <v>179.39353360922823</v>
      </c>
      <c r="V150">
        <v>20.900659289762494</v>
      </c>
      <c r="W150">
        <v>5.45</v>
      </c>
      <c r="X150">
        <v>3.4145064856319998</v>
      </c>
      <c r="Y150">
        <v>209.15869938462271</v>
      </c>
      <c r="Z150">
        <v>318.1839873756777</v>
      </c>
      <c r="AA150">
        <v>7.9819973268471882</v>
      </c>
      <c r="AB150">
        <v>41.531154173667886</v>
      </c>
      <c r="AC150">
        <v>74.121425489999993</v>
      </c>
      <c r="AD150">
        <v>318.1839873756777</v>
      </c>
      <c r="AE150">
        <v>0.14878050434138543</v>
      </c>
      <c r="AF150">
        <v>49.513151500515072</v>
      </c>
      <c r="AG150">
        <v>0.23672527915975014</v>
      </c>
      <c r="AI150" t="s">
        <v>193</v>
      </c>
      <c r="AJ150" t="s">
        <v>194</v>
      </c>
      <c r="AK150">
        <f>SUMIFS(DataLandRemPot[CO2 removal potential],DataLandRemPot[ISO3],DataShLandRemPot[[#This Row],[ISO3]])</f>
        <v>209.15869938462271</v>
      </c>
      <c r="AL150">
        <f>SUMIFS(DataLandRemPot[CO2 removal potential],DataLandRemPot[ISO3],DataShLandRemPot[[#This Row],[ISO3]])+SUMIFS(DataLandRemPot[SCS cropland],DataLandRemPot[ISO3],DataShLandRemPot[[#This Row],[ISO3]])+SUMIFS(DataLandRemPot[SCS grassland],DataLandRemPot[ISO3],DataShLandRemPot[[#This Row],[ISO3]])+SUMIFS(DataLandRemPot[Agroforestry],DataLandRemPot[ISO3],DataShLandRemPot[[#This Row],[ISO3]])</f>
        <v>332.79327637513779</v>
      </c>
      <c r="AM150">
        <f>SUMIFS(DataGHGFAO[TotalGHG_MtCO2e_2019],DataGHGFAO[ISO3],DataShLandRemPot[[#This Row],[ISO3]])-SUMIFS(DataGHGFAO[LULUCF_MtCO2e],DataGHGFAO[ISO3],DataShLandRemPot[[#This Row],[ISO3]])</f>
        <v>653.87410390000002</v>
      </c>
      <c r="AN150">
        <f>SUMIFS(DataGHGI[MtCO2e],DataGHGI[ISO3],DataShLandRemPot[[#This Row],[ISO3]])-SUMIFS(DataGHGI[MtCO2e],DataGHGI[Sector],"Land-Use Change and Forestry",DataGHGI[ISO3],DataShLandRemPot[[#This Row],[ISO3]])</f>
        <v>605.88732000000005</v>
      </c>
      <c r="AO150" s="3">
        <f>IFERROR(DataShLandRemPot[[#This Row],[CO2Removal_noagri]]/DataShLandRemPot[[#This Row],[FAOGHG_noLULUCF]],"")</f>
        <v>0.31987610174054287</v>
      </c>
      <c r="AP150" s="3">
        <f>IFERROR(DataShLandRemPot[[#This Row],[CO2Removal_withagri]]/DataShLandRemPot[[#This Row],[FAOGHG_noLULUCF]],"")</f>
        <v>0.50895619568080253</v>
      </c>
      <c r="AQ150" s="3">
        <f>IFERROR(DataShLandRemPot[[#This Row],[CO2Removal_noagri]]/DataShLandRemPot[[#This Row],[GHGI_noLULUCF]],"")</f>
        <v>0.34521055727758537</v>
      </c>
      <c r="AR150" s="3">
        <f>IFERROR(DataShLandRemPot[[#This Row],[CO2Removal_withagri]]/DataShLandRemPot[[#This Row],[GHGI_noLULUCF]],"")</f>
        <v>0.54926595323885929</v>
      </c>
      <c r="AS150" s="3"/>
      <c r="AU150" t="s">
        <v>135</v>
      </c>
      <c r="AV150" t="s">
        <v>136</v>
      </c>
      <c r="AW150">
        <v>43</v>
      </c>
      <c r="AX150">
        <v>23</v>
      </c>
      <c r="AY150">
        <v>292</v>
      </c>
      <c r="AZ150">
        <v>358</v>
      </c>
      <c r="BA150">
        <v>284</v>
      </c>
      <c r="BB150">
        <v>2865</v>
      </c>
    </row>
    <row r="151" spans="1:54">
      <c r="A151" s="2" t="s">
        <v>321</v>
      </c>
      <c r="B151" s="2" t="s">
        <v>322</v>
      </c>
      <c r="C151" s="2">
        <v>7</v>
      </c>
      <c r="D151" s="2">
        <v>5.1331737999999998</v>
      </c>
      <c r="E151" s="4">
        <v>0.73331054285714281</v>
      </c>
      <c r="F151" s="2">
        <v>3.4785722999999997</v>
      </c>
      <c r="G151" s="2">
        <v>1.6546015000000001</v>
      </c>
      <c r="H151" s="4">
        <v>0.32233498503401542</v>
      </c>
      <c r="I151" s="2">
        <v>0.46461079999999955</v>
      </c>
      <c r="J151" s="4">
        <f>IFERROR(DataGHGFAO[[#This Row],[Crop_MtCO2e]]/DataGHGFAO[[#This Row],[AFOLU_MtCO2e]],"")</f>
        <v>9.0511410309154064E-2</v>
      </c>
      <c r="K151" s="2">
        <v>3.0139615000000002</v>
      </c>
      <c r="L151" s="4">
        <f>IFERROR(DataGHGFAO[[#This Row],[Livestock_MtCO2e]]/DataGHGFAO[[#This Row],[AFOLU_MtCO2e]],"")</f>
        <v>0.58715360465683053</v>
      </c>
      <c r="N151" t="s">
        <v>113</v>
      </c>
      <c r="O151">
        <v>2018</v>
      </c>
      <c r="P151" t="s">
        <v>638</v>
      </c>
      <c r="Q151">
        <v>595.99522126392799</v>
      </c>
      <c r="S151" t="s">
        <v>13</v>
      </c>
      <c r="T151" t="s">
        <v>549</v>
      </c>
      <c r="U151">
        <v>0</v>
      </c>
      <c r="V151">
        <v>3.02571681604357E-2</v>
      </c>
      <c r="W151">
        <v>0</v>
      </c>
      <c r="X151">
        <v>3.0104870400000005E-4</v>
      </c>
      <c r="Y151">
        <v>3.0558216864435699E-2</v>
      </c>
      <c r="Z151">
        <v>3.219923086448119E-2</v>
      </c>
      <c r="AA151">
        <v>2.2248114586751377E-4</v>
      </c>
      <c r="AB151">
        <v>0</v>
      </c>
      <c r="AC151">
        <v>2.5595495589999999E-3</v>
      </c>
      <c r="AD151">
        <v>3.219923086448119E-2</v>
      </c>
      <c r="AE151">
        <v>6.6730502047127865E-3</v>
      </c>
      <c r="AF151">
        <v>2.2248114586751377E-4</v>
      </c>
      <c r="AG151">
        <v>7.2805670191588324E-3</v>
      </c>
      <c r="AI151" t="s">
        <v>13</v>
      </c>
      <c r="AJ151" t="s">
        <v>549</v>
      </c>
      <c r="AK151">
        <f>SUMIFS(DataLandRemPot[CO2 removal potential],DataLandRemPot[ISO3],DataShLandRemPot[[#This Row],[ISO3]])</f>
        <v>3.0558216864435699E-2</v>
      </c>
      <c r="AL151">
        <f>SUMIFS(DataLandRemPot[CO2 removal potential],DataLandRemPot[ISO3],DataShLandRemPot[[#This Row],[ISO3]])+SUMIFS(DataLandRemPot[SCS cropland],DataLandRemPot[ISO3],DataShLandRemPot[[#This Row],[ISO3]])+SUMIFS(DataLandRemPot[SCS grassland],DataLandRemPot[ISO3],DataShLandRemPot[[#This Row],[ISO3]])+SUMIFS(DataLandRemPot[Agroforestry],DataLandRemPot[ISO3],DataShLandRemPot[[#This Row],[ISO3]])</f>
        <v>3.3340247569303212E-2</v>
      </c>
      <c r="AM151">
        <f>SUMIFS(DataGHGFAO[TotalGHG_MtCO2e_2019],DataGHGFAO[ISO3],DataShLandRemPot[[#This Row],[ISO3]])-SUMIFS(DataGHGFAO[LULUCF_MtCO2e],DataGHGFAO[ISO3],DataShLandRemPot[[#This Row],[ISO3]])</f>
        <v>226.14493270000003</v>
      </c>
      <c r="AN151">
        <f>SUMIFS(DataGHGI[MtCO2e],DataGHGI[ISO3],DataShLandRemPot[[#This Row],[ISO3]])-SUMIFS(DataGHGI[MtCO2e],DataGHGI[Sector],"Land-Use Change and Forestry",DataGHGI[ISO3],DataShLandRemPot[[#This Row],[ISO3]])</f>
        <v>0.17392853999999996</v>
      </c>
      <c r="AO151" s="3">
        <f>IFERROR(DataShLandRemPot[[#This Row],[CO2Removal_noagri]]/DataShLandRemPot[[#This Row],[FAOGHG_noLULUCF]],"")</f>
        <v>1.3512669286724061E-4</v>
      </c>
      <c r="AP151" s="3">
        <f>IFERROR(DataShLandRemPot[[#This Row],[CO2Removal_withagri]]/DataShLandRemPot[[#This Row],[FAOGHG_noLULUCF]],"")</f>
        <v>1.4742867404211004E-4</v>
      </c>
      <c r="AQ151" s="3">
        <f>IFERROR(DataShLandRemPot[[#This Row],[CO2Removal_noagri]]/DataShLandRemPot[[#This Row],[GHGI_noLULUCF]],"")</f>
        <v>0.17569409174846007</v>
      </c>
      <c r="AR151" s="3">
        <f>IFERROR(DataShLandRemPot[[#This Row],[CO2Removal_withagri]]/DataShLandRemPot[[#This Row],[GHGI_noLULUCF]],"")</f>
        <v>0.19168934304458152</v>
      </c>
      <c r="AS151" s="3"/>
      <c r="AU151" t="s">
        <v>23</v>
      </c>
      <c r="AV151" t="s">
        <v>24</v>
      </c>
      <c r="AW151">
        <v>40</v>
      </c>
      <c r="AX151">
        <v>16</v>
      </c>
      <c r="AY151">
        <v>125</v>
      </c>
      <c r="AZ151">
        <v>181</v>
      </c>
      <c r="BA151">
        <v>120</v>
      </c>
      <c r="BB151">
        <v>3123</v>
      </c>
    </row>
    <row r="152" spans="1:54">
      <c r="A152" s="2" t="s">
        <v>53</v>
      </c>
      <c r="B152" s="2" t="s">
        <v>54</v>
      </c>
      <c r="C152" s="2">
        <v>0.35</v>
      </c>
      <c r="D152" s="2">
        <v>8.4641000000000004E-3</v>
      </c>
      <c r="E152" s="4">
        <v>2.4183142857142861E-2</v>
      </c>
      <c r="F152" s="2">
        <v>8.4641000000000004E-3</v>
      </c>
      <c r="G152" s="2">
        <v>0</v>
      </c>
      <c r="H152" s="4">
        <v>0</v>
      </c>
      <c r="I152" s="2">
        <v>7.7199999999999491E-5</v>
      </c>
      <c r="J152" s="4">
        <f>IFERROR(DataGHGFAO[[#This Row],[Crop_MtCO2e]]/DataGHGFAO[[#This Row],[AFOLU_MtCO2e]],"")</f>
        <v>9.1208752259542645E-3</v>
      </c>
      <c r="K152" s="2">
        <v>8.386900000000001E-3</v>
      </c>
      <c r="L152" s="4">
        <f>IFERROR(DataGHGFAO[[#This Row],[Livestock_MtCO2e]]/DataGHGFAO[[#This Row],[AFOLU_MtCO2e]],"")</f>
        <v>0.99087912477404572</v>
      </c>
      <c r="N152" t="s">
        <v>113</v>
      </c>
      <c r="O152">
        <v>2018</v>
      </c>
      <c r="P152" t="s">
        <v>639</v>
      </c>
      <c r="Q152">
        <v>56.319993789495783</v>
      </c>
      <c r="S152" t="s">
        <v>157</v>
      </c>
      <c r="T152" t="s">
        <v>158</v>
      </c>
      <c r="U152">
        <v>0.79464065672670747</v>
      </c>
      <c r="V152">
        <v>4.252533474249149E-2</v>
      </c>
      <c r="W152">
        <v>0</v>
      </c>
      <c r="X152">
        <v>0</v>
      </c>
      <c r="Y152">
        <v>0.83716599146919901</v>
      </c>
      <c r="Z152">
        <v>0.83716599146919901</v>
      </c>
      <c r="AA152">
        <v>0.63400855952697399</v>
      </c>
      <c r="AB152">
        <v>1.579487097716599E-2</v>
      </c>
      <c r="AC152">
        <v>3.4939446460000001</v>
      </c>
      <c r="AD152">
        <v>0.83716599146919901</v>
      </c>
      <c r="AE152">
        <v>0.13045867116686385</v>
      </c>
      <c r="AF152">
        <v>0.64980343050414002</v>
      </c>
      <c r="AG152">
        <v>0.77619425194728253</v>
      </c>
      <c r="AI152" t="s">
        <v>157</v>
      </c>
      <c r="AJ152" t="s">
        <v>158</v>
      </c>
      <c r="AK152">
        <f>SUMIFS(DataLandRemPot[CO2 removal potential],DataLandRemPot[ISO3],DataShLandRemPot[[#This Row],[ISO3]])</f>
        <v>0.83716599146919901</v>
      </c>
      <c r="AL152">
        <f>SUMIFS(DataLandRemPot[CO2 removal potential],DataLandRemPot[ISO3],DataShLandRemPot[[#This Row],[ISO3]])+SUMIFS(DataLandRemPot[SCS cropland],DataLandRemPot[ISO3],DataShLandRemPot[[#This Row],[ISO3]])+SUMIFS(DataLandRemPot[SCS grassland],DataLandRemPot[ISO3],DataShLandRemPot[[#This Row],[ISO3]])+SUMIFS(DataLandRemPot[Agroforestry],DataLandRemPot[ISO3],DataShLandRemPot[[#This Row],[ISO3]])</f>
        <v>4.9809140679733392</v>
      </c>
      <c r="AM152">
        <f>SUMIFS(DataGHGFAO[TotalGHG_MtCO2e_2019],DataGHGFAO[ISO3],DataShLandRemPot[[#This Row],[ISO3]])-SUMIFS(DataGHGFAO[LULUCF_MtCO2e],DataGHGFAO[ISO3],DataShLandRemPot[[#This Row],[ISO3]])</f>
        <v>13.3904844</v>
      </c>
      <c r="AN152">
        <f>SUMIFS(DataGHGI[MtCO2e],DataGHGI[ISO3],DataShLandRemPot[[#This Row],[ISO3]])-SUMIFS(DataGHGI[MtCO2e],DataGHGI[Sector],"Land-Use Change and Forestry",DataGHGI[ISO3],DataShLandRemPot[[#This Row],[ISO3]])</f>
        <v>12.836335299999998</v>
      </c>
      <c r="AO152" s="3">
        <f>IFERROR(DataShLandRemPot[[#This Row],[CO2Removal_noagri]]/DataShLandRemPot[[#This Row],[FAOGHG_noLULUCF]],"")</f>
        <v>6.2519470279148309E-2</v>
      </c>
      <c r="AP152" s="3">
        <f>IFERROR(DataShLandRemPot[[#This Row],[CO2Removal_withagri]]/DataShLandRemPot[[#This Row],[FAOGHG_noLULUCF]],"")</f>
        <v>0.37197415113476695</v>
      </c>
      <c r="AQ152" s="3">
        <f>IFERROR(DataShLandRemPot[[#This Row],[CO2Removal_noagri]]/DataShLandRemPot[[#This Row],[GHGI_noLULUCF]],"")</f>
        <v>6.5218457753218634E-2</v>
      </c>
      <c r="AR152" s="3">
        <f>IFERROR(DataShLandRemPot[[#This Row],[CO2Removal_withagri]]/DataShLandRemPot[[#This Row],[GHGI_noLULUCF]],"")</f>
        <v>0.38803240578900583</v>
      </c>
      <c r="AS152" s="3"/>
      <c r="AU152" t="s">
        <v>295</v>
      </c>
      <c r="AV152" t="s">
        <v>296</v>
      </c>
      <c r="AW152">
        <v>7</v>
      </c>
      <c r="AX152">
        <v>2</v>
      </c>
      <c r="AY152">
        <v>11</v>
      </c>
      <c r="AZ152">
        <v>20</v>
      </c>
      <c r="BA152">
        <v>6</v>
      </c>
      <c r="BB152">
        <v>2332</v>
      </c>
    </row>
    <row r="153" spans="1:54">
      <c r="A153" s="2" t="s">
        <v>81</v>
      </c>
      <c r="B153" s="2" t="s">
        <v>82</v>
      </c>
      <c r="C153" s="2">
        <v>0.73</v>
      </c>
      <c r="D153" s="2">
        <v>-0.1114985</v>
      </c>
      <c r="E153" s="4">
        <v>-0.15273767123287671</v>
      </c>
      <c r="F153" s="2">
        <v>3.4874699999999995E-2</v>
      </c>
      <c r="G153" s="2">
        <v>-0.14637310000000001</v>
      </c>
      <c r="H153" s="4">
        <v>0.80758552655535676</v>
      </c>
      <c r="I153" s="2">
        <v>9.9539999999999351E-4</v>
      </c>
      <c r="J153" s="4">
        <f>IFERROR(DataGHGFAO[[#This Row],[Crop_MtCO2e]]/DataGHGFAO[[#This Row],[AFOLU_MtCO2e]],"")</f>
        <v>-8.9274743606415647E-3</v>
      </c>
      <c r="K153" s="2">
        <v>3.3879300000000001E-2</v>
      </c>
      <c r="L153" s="4">
        <f>IFERROR(DataGHGFAO[[#This Row],[Livestock_MtCO2e]]/DataGHGFAO[[#This Row],[AFOLU_MtCO2e]],"")</f>
        <v>-0.30385431194141627</v>
      </c>
      <c r="N153" t="s">
        <v>113</v>
      </c>
      <c r="O153">
        <v>2018</v>
      </c>
      <c r="P153" t="s">
        <v>640</v>
      </c>
      <c r="Q153">
        <v>59.381633842667775</v>
      </c>
      <c r="S153" t="s">
        <v>456</v>
      </c>
      <c r="T153" t="s">
        <v>457</v>
      </c>
      <c r="U153">
        <v>0</v>
      </c>
      <c r="V153">
        <v>0</v>
      </c>
      <c r="W153">
        <v>0</v>
      </c>
      <c r="X153">
        <v>0</v>
      </c>
      <c r="Y153">
        <v>0</v>
      </c>
      <c r="Z153">
        <v>0</v>
      </c>
      <c r="AA153">
        <v>7.2944505769759066E-5</v>
      </c>
      <c r="AB153">
        <v>0</v>
      </c>
      <c r="AC153">
        <v>1.1694637219999999E-3</v>
      </c>
      <c r="AD153">
        <v>0</v>
      </c>
      <c r="AE153">
        <v>5.8712188264159679E-2</v>
      </c>
      <c r="AF153">
        <v>7.2944505769759066E-5</v>
      </c>
      <c r="AG153">
        <v>0</v>
      </c>
      <c r="AI153" t="s">
        <v>456</v>
      </c>
      <c r="AJ153" t="s">
        <v>457</v>
      </c>
      <c r="AK153">
        <f>SUMIFS(DataLandRemPot[CO2 removal potential],DataLandRemPot[ISO3],DataShLandRemPot[[#This Row],[ISO3]])</f>
        <v>0</v>
      </c>
      <c r="AL153">
        <f>SUMIFS(DataLandRemPot[CO2 removal potential],DataLandRemPot[ISO3],DataShLandRemPot[[#This Row],[ISO3]])+SUMIFS(DataLandRemPot[SCS cropland],DataLandRemPot[ISO3],DataShLandRemPot[[#This Row],[ISO3]])+SUMIFS(DataLandRemPot[SCS grassland],DataLandRemPot[ISO3],DataShLandRemPot[[#This Row],[ISO3]])+SUMIFS(DataLandRemPot[Agroforestry],DataLandRemPot[ISO3],DataShLandRemPot[[#This Row],[ISO3]])</f>
        <v>1.242408227769759E-3</v>
      </c>
      <c r="AM153">
        <f>SUMIFS(DataGHGFAO[TotalGHG_MtCO2e_2019],DataGHGFAO[ISO3],DataShLandRemPot[[#This Row],[ISO3]])-SUMIFS(DataGHGFAO[LULUCF_MtCO2e],DataGHGFAO[ISO3],DataShLandRemPot[[#This Row],[ISO3]])</f>
        <v>0.08</v>
      </c>
      <c r="AN153">
        <f>SUMIFS(DataGHGI[MtCO2e],DataGHGI[ISO3],DataShLandRemPot[[#This Row],[ISO3]])-SUMIFS(DataGHGI[MtCO2e],DataGHGI[Sector],"Land-Use Change and Forestry",DataGHGI[ISO3],DataShLandRemPot[[#This Row],[ISO3]])</f>
        <v>8.6906410571482462E-2</v>
      </c>
      <c r="AO153" s="3">
        <f>IFERROR(DataShLandRemPot[[#This Row],[CO2Removal_noagri]]/DataShLandRemPot[[#This Row],[FAOGHG_noLULUCF]],"")</f>
        <v>0</v>
      </c>
      <c r="AP153" s="3">
        <f>IFERROR(DataShLandRemPot[[#This Row],[CO2Removal_withagri]]/DataShLandRemPot[[#This Row],[FAOGHG_noLULUCF]],"")</f>
        <v>1.5530102847121988E-2</v>
      </c>
      <c r="AQ153" s="3">
        <f>IFERROR(DataShLandRemPot[[#This Row],[CO2Removal_noagri]]/DataShLandRemPot[[#This Row],[GHGI_noLULUCF]],"")</f>
        <v>0</v>
      </c>
      <c r="AR153" s="3">
        <f>IFERROR(DataShLandRemPot[[#This Row],[CO2Removal_withagri]]/DataShLandRemPot[[#This Row],[GHGI_noLULUCF]],"")</f>
        <v>1.4295933057180523E-2</v>
      </c>
      <c r="AS153" s="3"/>
      <c r="AU153" t="s">
        <v>107</v>
      </c>
      <c r="AV153" t="s">
        <v>108</v>
      </c>
      <c r="AW153">
        <v>16</v>
      </c>
      <c r="AX153">
        <v>0</v>
      </c>
      <c r="AY153">
        <v>159</v>
      </c>
      <c r="AZ153">
        <v>175</v>
      </c>
      <c r="BA153">
        <v>202</v>
      </c>
      <c r="BB153">
        <v>2914</v>
      </c>
    </row>
    <row r="154" spans="1:54">
      <c r="A154" s="2" t="s">
        <v>79</v>
      </c>
      <c r="B154" s="2" t="s">
        <v>80</v>
      </c>
      <c r="C154" s="2">
        <v>0.34</v>
      </c>
      <c r="D154" s="2">
        <v>1.57203E-2</v>
      </c>
      <c r="E154" s="4">
        <v>4.6236176470588232E-2</v>
      </c>
      <c r="F154" s="2">
        <v>1.57203E-2</v>
      </c>
      <c r="G154" s="2">
        <v>0</v>
      </c>
      <c r="H154" s="4">
        <v>0</v>
      </c>
      <c r="I154" s="2">
        <v>8.4799999999999459E-5</v>
      </c>
      <c r="J154" s="4">
        <f>IFERROR(DataGHGFAO[[#This Row],[Crop_MtCO2e]]/DataGHGFAO[[#This Row],[AFOLU_MtCO2e]],"")</f>
        <v>5.3942990909842349E-3</v>
      </c>
      <c r="K154" s="2">
        <v>1.56355E-2</v>
      </c>
      <c r="L154" s="4">
        <f>IFERROR(DataGHGFAO[[#This Row],[Livestock_MtCO2e]]/DataGHGFAO[[#This Row],[AFOLU_MtCO2e]],"")</f>
        <v>0.99460570090901579</v>
      </c>
      <c r="N154" t="s">
        <v>113</v>
      </c>
      <c r="O154">
        <v>2018</v>
      </c>
      <c r="P154" t="s">
        <v>644</v>
      </c>
      <c r="Q154">
        <v>-12.860678339096893</v>
      </c>
      <c r="S154" t="s">
        <v>327</v>
      </c>
      <c r="T154" t="s">
        <v>328</v>
      </c>
      <c r="U154">
        <v>28.491727758707309</v>
      </c>
      <c r="V154">
        <v>0.82131228800949319</v>
      </c>
      <c r="W154">
        <v>0</v>
      </c>
      <c r="X154">
        <v>0</v>
      </c>
      <c r="Y154">
        <v>29.313040046716804</v>
      </c>
      <c r="Z154">
        <v>29.313040046716804</v>
      </c>
      <c r="AA154">
        <v>2.814613394634113</v>
      </c>
      <c r="AB154">
        <v>21.043401549814721</v>
      </c>
      <c r="AC154">
        <v>199.47422119999999</v>
      </c>
      <c r="AD154">
        <v>29.313040046716804</v>
      </c>
      <c r="AE154">
        <v>9.4432855836958207E-2</v>
      </c>
      <c r="AF154">
        <v>23.858014944448833</v>
      </c>
      <c r="AG154">
        <v>0.81390449118978503</v>
      </c>
      <c r="AI154" t="s">
        <v>327</v>
      </c>
      <c r="AJ154" t="s">
        <v>328</v>
      </c>
      <c r="AK154">
        <f>SUMIFS(DataLandRemPot[CO2 removal potential],DataLandRemPot[ISO3],DataShLandRemPot[[#This Row],[ISO3]])</f>
        <v>29.313040046716804</v>
      </c>
      <c r="AL154">
        <f>SUMIFS(DataLandRemPot[CO2 removal potential],DataLandRemPot[ISO3],DataShLandRemPot[[#This Row],[ISO3]])+SUMIFS(DataLandRemPot[SCS cropland],DataLandRemPot[ISO3],DataShLandRemPot[[#This Row],[ISO3]])+SUMIFS(DataLandRemPot[SCS grassland],DataLandRemPot[ISO3],DataShLandRemPot[[#This Row],[ISO3]])+SUMIFS(DataLandRemPot[Agroforestry],DataLandRemPot[ISO3],DataShLandRemPot[[#This Row],[ISO3]])</f>
        <v>252.64527619116564</v>
      </c>
      <c r="AM154">
        <f>SUMIFS(DataGHGFAO[TotalGHG_MtCO2e_2019],DataGHGFAO[ISO3],DataShLandRemPot[[#This Row],[ISO3]])-SUMIFS(DataGHGFAO[LULUCF_MtCO2e],DataGHGFAO[ISO3],DataShLandRemPot[[#This Row],[ISO3]])</f>
        <v>56.052793099999995</v>
      </c>
      <c r="AN154">
        <f>SUMIFS(DataGHGI[MtCO2e],DataGHGI[ISO3],DataShLandRemPot[[#This Row],[ISO3]])-SUMIFS(DataGHGI[MtCO2e],DataGHGI[Sector],"Land-Use Change and Forestry",DataGHGI[ISO3],DataShLandRemPot[[#This Row],[ISO3]])</f>
        <v>17.710949999999997</v>
      </c>
      <c r="AO154" s="3">
        <f>IFERROR(DataShLandRemPot[[#This Row],[CO2Removal_noagri]]/DataShLandRemPot[[#This Row],[FAOGHG_noLULUCF]],"")</f>
        <v>0.52295413708325633</v>
      </c>
      <c r="AP154" s="3">
        <f>IFERROR(DataShLandRemPot[[#This Row],[CO2Removal_withagri]]/DataShLandRemPot[[#This Row],[FAOGHG_noLULUCF]],"")</f>
        <v>4.5072736293522127</v>
      </c>
      <c r="AQ154" s="3">
        <f>IFERROR(DataShLandRemPot[[#This Row],[CO2Removal_noagri]]/DataShLandRemPot[[#This Row],[GHGI_noLULUCF]],"")</f>
        <v>1.655080051985738</v>
      </c>
      <c r="AR154" s="3">
        <f>IFERROR(DataShLandRemPot[[#This Row],[CO2Removal_withagri]]/DataShLandRemPot[[#This Row],[GHGI_noLULUCF]],"")</f>
        <v>14.26491950974768</v>
      </c>
      <c r="AS154" s="3"/>
      <c r="AU154" t="s">
        <v>131</v>
      </c>
      <c r="AV154" t="s">
        <v>132</v>
      </c>
      <c r="AW154">
        <v>45</v>
      </c>
      <c r="AX154">
        <v>6</v>
      </c>
      <c r="AY154">
        <v>130</v>
      </c>
      <c r="AZ154">
        <v>181</v>
      </c>
      <c r="BA154">
        <v>296</v>
      </c>
      <c r="BB154">
        <v>3149</v>
      </c>
    </row>
    <row r="155" spans="1:54">
      <c r="A155" s="2" t="s">
        <v>269</v>
      </c>
      <c r="B155" s="2" t="s">
        <v>270</v>
      </c>
      <c r="C155" s="2">
        <v>0.79</v>
      </c>
      <c r="D155" s="2">
        <v>0.34408730000000004</v>
      </c>
      <c r="E155" s="4">
        <v>0.4355535443037975</v>
      </c>
      <c r="F155" s="2">
        <v>0.23745369999999999</v>
      </c>
      <c r="G155" s="2">
        <v>0.1066336</v>
      </c>
      <c r="H155" s="4">
        <v>0.30990274851759997</v>
      </c>
      <c r="I155" s="2">
        <v>4.8899999999990618E-5</v>
      </c>
      <c r="J155" s="4">
        <f>IFERROR(DataGHGFAO[[#This Row],[Crop_MtCO2e]]/DataGHGFAO[[#This Row],[AFOLU_MtCO2e]],"")</f>
        <v>1.421150969535656E-4</v>
      </c>
      <c r="K155" s="2">
        <v>0.2374048</v>
      </c>
      <c r="L155" s="4">
        <f>IFERROR(DataGHGFAO[[#This Row],[Livestock_MtCO2e]]/DataGHGFAO[[#This Row],[AFOLU_MtCO2e]],"")</f>
        <v>0.68995513638544625</v>
      </c>
      <c r="N155" t="s">
        <v>113</v>
      </c>
      <c r="O155">
        <v>2018</v>
      </c>
      <c r="P155" t="s">
        <v>642</v>
      </c>
      <c r="Q155">
        <v>17.652421499552261</v>
      </c>
      <c r="S155" t="s">
        <v>139</v>
      </c>
      <c r="T155" t="s">
        <v>140</v>
      </c>
      <c r="U155">
        <v>1.6807162242161033</v>
      </c>
      <c r="V155">
        <v>0.48156115100928576</v>
      </c>
      <c r="W155">
        <v>0</v>
      </c>
      <c r="X155">
        <v>0</v>
      </c>
      <c r="Y155">
        <v>2.162277375225389</v>
      </c>
      <c r="Z155">
        <v>2.162277375225389</v>
      </c>
      <c r="AA155">
        <v>0.24851987870690936</v>
      </c>
      <c r="AB155">
        <v>0.63109808189030769</v>
      </c>
      <c r="AC155">
        <v>0.48295751449999996</v>
      </c>
      <c r="AD155">
        <v>2.162277375225389</v>
      </c>
      <c r="AE155">
        <v>0.24954742735337496</v>
      </c>
      <c r="AF155">
        <v>0.87961796059721709</v>
      </c>
      <c r="AG155">
        <v>0.40680162992757968</v>
      </c>
      <c r="AI155" t="s">
        <v>139</v>
      </c>
      <c r="AJ155" t="s">
        <v>140</v>
      </c>
      <c r="AK155">
        <f>SUMIFS(DataLandRemPot[CO2 removal potential],DataLandRemPot[ISO3],DataShLandRemPot[[#This Row],[ISO3]])</f>
        <v>2.162277375225389</v>
      </c>
      <c r="AL155">
        <f>SUMIFS(DataLandRemPot[CO2 removal potential],DataLandRemPot[ISO3],DataShLandRemPot[[#This Row],[ISO3]])+SUMIFS(DataLandRemPot[SCS cropland],DataLandRemPot[ISO3],DataShLandRemPot[[#This Row],[ISO3]])+SUMIFS(DataLandRemPot[SCS grassland],DataLandRemPot[ISO3],DataShLandRemPot[[#This Row],[ISO3]])+SUMIFS(DataLandRemPot[Agroforestry],DataLandRemPot[ISO3],DataShLandRemPot[[#This Row],[ISO3]])</f>
        <v>3.5248528503226058</v>
      </c>
      <c r="AM155">
        <f>SUMIFS(DataGHGFAO[TotalGHG_MtCO2e_2019],DataGHGFAO[ISO3],DataShLandRemPot[[#This Row],[ISO3]])-SUMIFS(DataGHGFAO[LULUCF_MtCO2e],DataGHGFAO[ISO3],DataShLandRemPot[[#This Row],[ISO3]])</f>
        <v>3.8290557999999999</v>
      </c>
      <c r="AN155">
        <f>SUMIFS(DataGHGI[MtCO2e],DataGHGI[ISO3],DataShLandRemPot[[#This Row],[ISO3]])-SUMIFS(DataGHGI[MtCO2e],DataGHGI[Sector],"Land-Use Change and Forestry",DataGHGI[ISO3],DataShLandRemPot[[#This Row],[ISO3]])</f>
        <v>3.8635869</v>
      </c>
      <c r="AO155" s="3">
        <f>IFERROR(DataShLandRemPot[[#This Row],[CO2Removal_noagri]]/DataShLandRemPot[[#This Row],[FAOGHG_noLULUCF]],"")</f>
        <v>0.56470249799582162</v>
      </c>
      <c r="AP155" s="3">
        <f>IFERROR(DataShLandRemPot[[#This Row],[CO2Removal_withagri]]/DataShLandRemPot[[#This Row],[FAOGHG_noLULUCF]],"")</f>
        <v>0.92055405677885549</v>
      </c>
      <c r="AQ155" s="3">
        <f>IFERROR(DataShLandRemPot[[#This Row],[CO2Removal_noagri]]/DataShLandRemPot[[#This Row],[GHGI_noLULUCF]],"")</f>
        <v>0.55965542672934032</v>
      </c>
      <c r="AR155" s="3">
        <f>IFERROR(DataShLandRemPot[[#This Row],[CO2Removal_withagri]]/DataShLandRemPot[[#This Row],[GHGI_noLULUCF]],"")</f>
        <v>0.91232653530391816</v>
      </c>
      <c r="AS155" s="3"/>
      <c r="AU155" t="s">
        <v>19</v>
      </c>
      <c r="AV155" t="s">
        <v>20</v>
      </c>
      <c r="AW155">
        <v>10</v>
      </c>
      <c r="AX155">
        <v>0</v>
      </c>
      <c r="AY155">
        <v>53</v>
      </c>
      <c r="AZ155">
        <v>63</v>
      </c>
      <c r="BA155">
        <v>18</v>
      </c>
      <c r="BB155">
        <v>2411</v>
      </c>
    </row>
    <row r="156" spans="1:54">
      <c r="A156" s="2" t="s">
        <v>9</v>
      </c>
      <c r="B156" s="2" t="s">
        <v>10</v>
      </c>
      <c r="C156" s="2">
        <v>0.26</v>
      </c>
      <c r="D156" s="2">
        <v>0</v>
      </c>
      <c r="E156" s="4">
        <v>0</v>
      </c>
      <c r="F156" s="2">
        <v>0</v>
      </c>
      <c r="G156" s="2">
        <v>0</v>
      </c>
      <c r="H156" s="4" t="s">
        <v>365</v>
      </c>
      <c r="I156" s="2">
        <v>0</v>
      </c>
      <c r="J156" s="4" t="str">
        <f>IFERROR(DataGHGFAO[[#This Row],[Crop_MtCO2e]]/DataGHGFAO[[#This Row],[AFOLU_MtCO2e]],"")</f>
        <v/>
      </c>
      <c r="K156" s="2">
        <v>0</v>
      </c>
      <c r="L156" s="4" t="str">
        <f>IFERROR(DataGHGFAO[[#This Row],[Livestock_MtCO2e]]/DataGHGFAO[[#This Row],[AFOLU_MtCO2e]],"")</f>
        <v/>
      </c>
      <c r="N156" t="s">
        <v>113</v>
      </c>
      <c r="O156">
        <v>2018</v>
      </c>
      <c r="P156" t="s">
        <v>643</v>
      </c>
      <c r="Q156">
        <v>0</v>
      </c>
      <c r="S156" t="s">
        <v>458</v>
      </c>
      <c r="T156" t="s">
        <v>459</v>
      </c>
      <c r="U156">
        <v>1.6197469421928409E-3</v>
      </c>
      <c r="V156">
        <v>0</v>
      </c>
      <c r="W156">
        <v>0</v>
      </c>
      <c r="X156">
        <v>0</v>
      </c>
      <c r="Y156">
        <v>1.6197469421928409E-3</v>
      </c>
      <c r="Z156">
        <v>2.8077178452856084E-3</v>
      </c>
      <c r="AA156">
        <v>2.2299774416666791E-4</v>
      </c>
      <c r="AB156">
        <v>0</v>
      </c>
      <c r="AC156">
        <v>1.822004843E-3</v>
      </c>
      <c r="AD156">
        <v>2.8077178452856084E-3</v>
      </c>
      <c r="AE156">
        <v>6.0849382032840162E-2</v>
      </c>
      <c r="AF156">
        <v>2.2299774416666791E-4</v>
      </c>
      <c r="AG156">
        <v>0.13767443441798988</v>
      </c>
      <c r="AI156" t="s">
        <v>458</v>
      </c>
      <c r="AJ156" t="s">
        <v>459</v>
      </c>
      <c r="AK156">
        <f>SUMIFS(DataLandRemPot[CO2 removal potential],DataLandRemPot[ISO3],DataShLandRemPot[[#This Row],[ISO3]])</f>
        <v>1.6197469421928409E-3</v>
      </c>
      <c r="AL156">
        <f>SUMIFS(DataLandRemPot[CO2 removal potential],DataLandRemPot[ISO3],DataShLandRemPot[[#This Row],[ISO3]])+SUMIFS(DataLandRemPot[SCS cropland],DataLandRemPot[ISO3],DataShLandRemPot[[#This Row],[ISO3]])+SUMIFS(DataLandRemPot[SCS grassland],DataLandRemPot[ISO3],DataShLandRemPot[[#This Row],[ISO3]])+SUMIFS(DataLandRemPot[Agroforestry],DataLandRemPot[ISO3],DataShLandRemPot[[#This Row],[ISO3]])</f>
        <v>3.6647495293595086E-3</v>
      </c>
      <c r="AM156">
        <f>SUMIFS(DataGHGFAO[TotalGHG_MtCO2e_2019],DataGHGFAO[ISO3],DataShLandRemPot[[#This Row],[ISO3]])-SUMIFS(DataGHGFAO[LULUCF_MtCO2e],DataGHGFAO[ISO3],DataShLandRemPot[[#This Row],[ISO3]])</f>
        <v>0</v>
      </c>
      <c r="AN156">
        <f>SUMIFS(DataGHGI[MtCO2e],DataGHGI[ISO3],DataShLandRemPot[[#This Row],[ISO3]])-SUMIFS(DataGHGI[MtCO2e],DataGHGI[Sector],"Land-Use Change and Forestry",DataGHGI[ISO3],DataShLandRemPot[[#This Row],[ISO3]])</f>
        <v>0</v>
      </c>
      <c r="AO156" s="3" t="str">
        <f>IFERROR(DataShLandRemPot[[#This Row],[CO2Removal_noagri]]/DataShLandRemPot[[#This Row],[FAOGHG_noLULUCF]],"")</f>
        <v/>
      </c>
      <c r="AP156" s="3" t="str">
        <f>IFERROR(DataShLandRemPot[[#This Row],[CO2Removal_withagri]]/DataShLandRemPot[[#This Row],[FAOGHG_noLULUCF]],"")</f>
        <v/>
      </c>
      <c r="AQ156" s="3" t="str">
        <f>IFERROR(DataShLandRemPot[[#This Row],[CO2Removal_noagri]]/DataShLandRemPot[[#This Row],[GHGI_noLULUCF]],"")</f>
        <v/>
      </c>
      <c r="AR156" s="3" t="str">
        <f>IFERROR(DataShLandRemPot[[#This Row],[CO2Removal_withagri]]/DataShLandRemPot[[#This Row],[GHGI_noLULUCF]],"")</f>
        <v/>
      </c>
      <c r="AS156" s="3"/>
      <c r="AU156" t="s">
        <v>87</v>
      </c>
      <c r="AV156" t="s">
        <v>88</v>
      </c>
      <c r="AW156">
        <v>109</v>
      </c>
      <c r="AX156">
        <v>20</v>
      </c>
      <c r="AY156">
        <v>48</v>
      </c>
      <c r="AZ156">
        <v>177</v>
      </c>
      <c r="BA156">
        <v>66</v>
      </c>
      <c r="BB156">
        <v>2898</v>
      </c>
    </row>
    <row r="157" spans="1:54">
      <c r="A157" s="2" t="s">
        <v>75</v>
      </c>
      <c r="B157" s="2" t="s">
        <v>76</v>
      </c>
      <c r="C157" s="2">
        <v>0.39</v>
      </c>
      <c r="D157" s="2">
        <v>0.2317341</v>
      </c>
      <c r="E157" s="4">
        <v>0.59419</v>
      </c>
      <c r="F157" s="2">
        <v>1.6426699999999999E-2</v>
      </c>
      <c r="G157" s="2">
        <v>0.21530740000000001</v>
      </c>
      <c r="H157" s="4">
        <v>0.92911401472636101</v>
      </c>
      <c r="I157" s="2">
        <v>1.0630000000000014E-4</v>
      </c>
      <c r="J157" s="4">
        <f>IFERROR(DataGHGFAO[[#This Row],[Crop_MtCO2e]]/DataGHGFAO[[#This Row],[AFOLU_MtCO2e]],"")</f>
        <v>4.5871539838116248E-4</v>
      </c>
      <c r="K157" s="2">
        <v>1.6320399999999999E-2</v>
      </c>
      <c r="L157" s="4">
        <f>IFERROR(DataGHGFAO[[#This Row],[Livestock_MtCO2e]]/DataGHGFAO[[#This Row],[AFOLU_MtCO2e]],"")</f>
        <v>7.0427269875257895E-2</v>
      </c>
      <c r="N157" t="s">
        <v>175</v>
      </c>
      <c r="O157">
        <v>2018</v>
      </c>
      <c r="P157" t="s">
        <v>638</v>
      </c>
      <c r="Q157">
        <v>35.234954717549428</v>
      </c>
      <c r="S157" t="s">
        <v>201</v>
      </c>
      <c r="T157" t="s">
        <v>202</v>
      </c>
      <c r="U157">
        <v>2.9252672573628722</v>
      </c>
      <c r="V157">
        <v>2.5792693973756262</v>
      </c>
      <c r="W157">
        <v>0</v>
      </c>
      <c r="X157">
        <v>0</v>
      </c>
      <c r="Y157">
        <v>5.504536654738498</v>
      </c>
      <c r="Z157">
        <v>5.504536654738498</v>
      </c>
      <c r="AA157">
        <v>2.0471811325856044</v>
      </c>
      <c r="AB157">
        <v>4.1590406723740845</v>
      </c>
      <c r="AC157">
        <v>65.266298399999997</v>
      </c>
      <c r="AD157">
        <v>5.504536654738498</v>
      </c>
      <c r="AE157">
        <v>8.0624306230250214E-2</v>
      </c>
      <c r="AF157">
        <v>6.2062218049596893</v>
      </c>
      <c r="AG157">
        <v>1.1274739717860096</v>
      </c>
      <c r="AI157" t="s">
        <v>201</v>
      </c>
      <c r="AJ157" t="s">
        <v>202</v>
      </c>
      <c r="AK157">
        <f>SUMIFS(DataLandRemPot[CO2 removal potential],DataLandRemPot[ISO3],DataShLandRemPot[[#This Row],[ISO3]])</f>
        <v>5.504536654738498</v>
      </c>
      <c r="AL157">
        <f>SUMIFS(DataLandRemPot[CO2 removal potential],DataLandRemPot[ISO3],DataShLandRemPot[[#This Row],[ISO3]])+SUMIFS(DataLandRemPot[SCS cropland],DataLandRemPot[ISO3],DataShLandRemPot[[#This Row],[ISO3]])+SUMIFS(DataLandRemPot[SCS grassland],DataLandRemPot[ISO3],DataShLandRemPot[[#This Row],[ISO3]])+SUMIFS(DataLandRemPot[Agroforestry],DataLandRemPot[ISO3],DataShLandRemPot[[#This Row],[ISO3]])</f>
        <v>76.97705685969818</v>
      </c>
      <c r="AM157">
        <f>SUMIFS(DataGHGFAO[TotalGHG_MtCO2e_2019],DataGHGFAO[ISO3],DataShLandRemPot[[#This Row],[ISO3]])-SUMIFS(DataGHGFAO[LULUCF_MtCO2e],DataGHGFAO[ISO3],DataShLandRemPot[[#This Row],[ISO3]])</f>
        <v>93.445562300000006</v>
      </c>
      <c r="AN157">
        <f>SUMIFS(DataGHGI[MtCO2e],DataGHGI[ISO3],DataShLandRemPot[[#This Row],[ISO3]])-SUMIFS(DataGHGI[MtCO2e],DataGHGI[Sector],"Land-Use Change and Forestry",DataGHGI[ISO3],DataShLandRemPot[[#This Row],[ISO3]])</f>
        <v>96.108050000000006</v>
      </c>
      <c r="AO157" s="3">
        <f>IFERROR(DataShLandRemPot[[#This Row],[CO2Removal_noagri]]/DataShLandRemPot[[#This Row],[FAOGHG_noLULUCF]],"")</f>
        <v>5.8906346318154668E-2</v>
      </c>
      <c r="AP157" s="3">
        <f>IFERROR(DataShLandRemPot[[#This Row],[CO2Removal_withagri]]/DataShLandRemPot[[#This Row],[FAOGHG_noLULUCF]],"")</f>
        <v>0.8237636433988067</v>
      </c>
      <c r="AQ157" s="3">
        <f>IFERROR(DataShLandRemPot[[#This Row],[CO2Removal_noagri]]/DataShLandRemPot[[#This Row],[GHGI_noLULUCF]],"")</f>
        <v>5.7274459889036324E-2</v>
      </c>
      <c r="AR157" s="3">
        <f>IFERROR(DataShLandRemPot[[#This Row],[CO2Removal_withagri]]/DataShLandRemPot[[#This Row],[GHGI_noLULUCF]],"")</f>
        <v>0.80094286440832141</v>
      </c>
      <c r="AS157" s="3"/>
      <c r="AU157" t="s">
        <v>183</v>
      </c>
      <c r="AV157" t="s">
        <v>184</v>
      </c>
      <c r="AW157">
        <v>43</v>
      </c>
      <c r="AX157">
        <v>13</v>
      </c>
      <c r="AY157">
        <v>235</v>
      </c>
      <c r="AZ157">
        <v>291</v>
      </c>
      <c r="BA157">
        <v>260</v>
      </c>
      <c r="BB157">
        <v>3348</v>
      </c>
    </row>
    <row r="158" spans="1:54">
      <c r="A158" s="2" t="s">
        <v>33</v>
      </c>
      <c r="B158" s="2" t="s">
        <v>34</v>
      </c>
      <c r="C158" s="2">
        <v>723.15</v>
      </c>
      <c r="D158" s="2">
        <v>6.6336474000000001</v>
      </c>
      <c r="E158" s="4">
        <v>9.1732661273594696E-3</v>
      </c>
      <c r="F158" s="2">
        <v>6.6336474000000001</v>
      </c>
      <c r="G158" s="2">
        <v>0</v>
      </c>
      <c r="H158" s="4">
        <v>0</v>
      </c>
      <c r="I158" s="2">
        <v>1.0980438000000001</v>
      </c>
      <c r="J158" s="4">
        <f>IFERROR(DataGHGFAO[[#This Row],[Crop_MtCO2e]]/DataGHGFAO[[#This Row],[AFOLU_MtCO2e]],"")</f>
        <v>0.16552640407146152</v>
      </c>
      <c r="K158" s="2">
        <v>5.5356036</v>
      </c>
      <c r="L158" s="4">
        <f>IFERROR(DataGHGFAO[[#This Row],[Livestock_MtCO2e]]/DataGHGFAO[[#This Row],[AFOLU_MtCO2e]],"")</f>
        <v>0.83447359592853854</v>
      </c>
      <c r="N158" t="s">
        <v>175</v>
      </c>
      <c r="O158">
        <v>2018</v>
      </c>
      <c r="P158" t="s">
        <v>639</v>
      </c>
      <c r="Q158">
        <v>4.4220749003067956</v>
      </c>
      <c r="S158" t="s">
        <v>207</v>
      </c>
      <c r="T158" t="s">
        <v>208</v>
      </c>
      <c r="U158">
        <v>114.23950468470203</v>
      </c>
      <c r="V158">
        <v>8.024766526818933</v>
      </c>
      <c r="W158">
        <v>4.3808999999999996</v>
      </c>
      <c r="X158">
        <v>0.60776424520533356</v>
      </c>
      <c r="Y158">
        <v>127.25293545672629</v>
      </c>
      <c r="Z158">
        <v>198.17598026657501</v>
      </c>
      <c r="AA158">
        <v>4.750901679613742</v>
      </c>
      <c r="AB158">
        <v>4.3931590061687666</v>
      </c>
      <c r="AC158">
        <v>5.8421436160000004</v>
      </c>
      <c r="AD158">
        <v>198.17598026657501</v>
      </c>
      <c r="AE158">
        <v>6.4286529722459948E-2</v>
      </c>
      <c r="AF158">
        <v>9.1440606857825095</v>
      </c>
      <c r="AG158">
        <v>7.1857365434937606E-2</v>
      </c>
      <c r="AI158" t="s">
        <v>207</v>
      </c>
      <c r="AJ158" t="s">
        <v>208</v>
      </c>
      <c r="AK158">
        <f>SUMIFS(DataLandRemPot[CO2 removal potential],DataLandRemPot[ISO3],DataShLandRemPot[[#This Row],[ISO3]])</f>
        <v>127.25293545672629</v>
      </c>
      <c r="AL158">
        <f>SUMIFS(DataLandRemPot[CO2 removal potential],DataLandRemPot[ISO3],DataShLandRemPot[[#This Row],[ISO3]])+SUMIFS(DataLandRemPot[SCS cropland],DataLandRemPot[ISO3],DataShLandRemPot[[#This Row],[ISO3]])+SUMIFS(DataLandRemPot[SCS grassland],DataLandRemPot[ISO3],DataShLandRemPot[[#This Row],[ISO3]])+SUMIFS(DataLandRemPot[Agroforestry],DataLandRemPot[ISO3],DataShLandRemPot[[#This Row],[ISO3]])</f>
        <v>142.23913975850877</v>
      </c>
      <c r="AM158">
        <f>SUMIFS(DataGHGFAO[TotalGHG_MtCO2e_2019],DataGHGFAO[ISO3],DataShLandRemPot[[#This Row],[ISO3]])-SUMIFS(DataGHGFAO[LULUCF_MtCO2e],DataGHGFAO[ISO3],DataShLandRemPot[[#This Row],[ISO3]])</f>
        <v>35.402076199999996</v>
      </c>
      <c r="AN158">
        <f>SUMIFS(DataGHGI[MtCO2e],DataGHGI[ISO3],DataShLandRemPot[[#This Row],[ISO3]])-SUMIFS(DataGHGI[MtCO2e],DataGHGI[Sector],"Land-Use Change and Forestry",DataGHGI[ISO3],DataShLandRemPot[[#This Row],[ISO3]])</f>
        <v>8.2238864040000017</v>
      </c>
      <c r="AO158" s="3">
        <f>IFERROR(DataShLandRemPot[[#This Row],[CO2Removal_noagri]]/DataShLandRemPot[[#This Row],[FAOGHG_noLULUCF]],"")</f>
        <v>3.5945048741725012</v>
      </c>
      <c r="AP158" s="3">
        <f>IFERROR(DataShLandRemPot[[#This Row],[CO2Removal_withagri]]/DataShLandRemPot[[#This Row],[FAOGHG_noLULUCF]],"")</f>
        <v>4.017819151479844</v>
      </c>
      <c r="AQ158" s="3">
        <f>IFERROR(DataShLandRemPot[[#This Row],[CO2Removal_noagri]]/DataShLandRemPot[[#This Row],[GHGI_noLULUCF]],"")</f>
        <v>15.473576506945909</v>
      </c>
      <c r="AR158" s="3">
        <f>IFERROR(DataShLandRemPot[[#This Row],[CO2Removal_withagri]]/DataShLandRemPot[[#This Row],[GHGI_noLULUCF]],"")</f>
        <v>17.295854146200917</v>
      </c>
      <c r="AS158" s="3"/>
      <c r="AU158" t="s">
        <v>199</v>
      </c>
      <c r="AV158" t="s">
        <v>200</v>
      </c>
      <c r="AW158">
        <v>5</v>
      </c>
      <c r="AX158">
        <v>0</v>
      </c>
      <c r="AY158">
        <v>1</v>
      </c>
      <c r="AZ158">
        <v>6</v>
      </c>
      <c r="BA158">
        <v>88</v>
      </c>
      <c r="BB158">
        <v>2719</v>
      </c>
    </row>
    <row r="159" spans="1:54">
      <c r="A159" s="2" t="s">
        <v>289</v>
      </c>
      <c r="B159" s="2" t="s">
        <v>290</v>
      </c>
      <c r="C159" s="2">
        <v>33.6</v>
      </c>
      <c r="D159" s="2">
        <v>16.956485900000001</v>
      </c>
      <c r="E159" s="4">
        <v>0.50465731845238093</v>
      </c>
      <c r="F159" s="2">
        <v>12.5907938</v>
      </c>
      <c r="G159" s="2">
        <v>4.3656921000000004</v>
      </c>
      <c r="H159" s="4">
        <v>0.25746443725111701</v>
      </c>
      <c r="I159" s="2">
        <v>3.3009423000000009</v>
      </c>
      <c r="J159" s="4">
        <f>IFERROR(DataGHGFAO[[#This Row],[Crop_MtCO2e]]/DataGHGFAO[[#This Row],[AFOLU_MtCO2e]],"")</f>
        <v>0.19467136760925216</v>
      </c>
      <c r="K159" s="2">
        <v>9.2898514999999993</v>
      </c>
      <c r="L159" s="4">
        <f>IFERROR(DataGHGFAO[[#This Row],[Livestock_MtCO2e]]/DataGHGFAO[[#This Row],[AFOLU_MtCO2e]],"")</f>
        <v>0.54786419513963081</v>
      </c>
      <c r="N159" t="s">
        <v>175</v>
      </c>
      <c r="O159">
        <v>2018</v>
      </c>
      <c r="P159" t="s">
        <v>640</v>
      </c>
      <c r="Q159">
        <v>5.9911255021608847</v>
      </c>
      <c r="S159" t="s">
        <v>291</v>
      </c>
      <c r="T159" t="s">
        <v>292</v>
      </c>
      <c r="U159">
        <v>140.79615572319074</v>
      </c>
      <c r="V159">
        <v>13.826819313834466</v>
      </c>
      <c r="W159">
        <v>9.1174999999999997</v>
      </c>
      <c r="X159">
        <v>1.0224674012373334</v>
      </c>
      <c r="Y159">
        <v>164.76294243826254</v>
      </c>
      <c r="Z159">
        <v>279.43064558482666</v>
      </c>
      <c r="AA159">
        <v>7.92319940395502</v>
      </c>
      <c r="AB159">
        <v>17.729215638446767</v>
      </c>
      <c r="AC159">
        <v>37.897730020000004</v>
      </c>
      <c r="AD159">
        <v>279.43064558482666</v>
      </c>
      <c r="AE159">
        <v>0.11235630564685499</v>
      </c>
      <c r="AF159">
        <v>25.652415042401788</v>
      </c>
      <c r="AG159">
        <v>0.15569286796400755</v>
      </c>
      <c r="AI159" t="s">
        <v>291</v>
      </c>
      <c r="AJ159" t="s">
        <v>292</v>
      </c>
      <c r="AK159">
        <f>SUMIFS(DataLandRemPot[CO2 removal potential],DataLandRemPot[ISO3],DataShLandRemPot[[#This Row],[ISO3]])</f>
        <v>164.76294243826254</v>
      </c>
      <c r="AL159">
        <f>SUMIFS(DataLandRemPot[CO2 removal potential],DataLandRemPot[ISO3],DataShLandRemPot[[#This Row],[ISO3]])+SUMIFS(DataLandRemPot[SCS cropland],DataLandRemPot[ISO3],DataShLandRemPot[[#This Row],[ISO3]])+SUMIFS(DataLandRemPot[SCS grassland],DataLandRemPot[ISO3],DataShLandRemPot[[#This Row],[ISO3]])+SUMIFS(DataLandRemPot[Agroforestry],DataLandRemPot[ISO3],DataShLandRemPot[[#This Row],[ISO3]])</f>
        <v>228.31308750066432</v>
      </c>
      <c r="AM159">
        <f>SUMIFS(DataGHGFAO[TotalGHG_MtCO2e_2019],DataGHGFAO[ISO3],DataShLandRemPot[[#This Row],[ISO3]])-SUMIFS(DataGHGFAO[LULUCF_MtCO2e],DataGHGFAO[ISO3],DataShLandRemPot[[#This Row],[ISO3]])</f>
        <v>133.16640749999999</v>
      </c>
      <c r="AN159">
        <f>SUMIFS(DataGHGI[MtCO2e],DataGHGI[ISO3],DataShLandRemPot[[#This Row],[ISO3]])-SUMIFS(DataGHGI[MtCO2e],DataGHGI[Sector],"Land-Use Change and Forestry",DataGHGI[ISO3],DataShLandRemPot[[#This Row],[ISO3]])</f>
        <v>38.374904200000003</v>
      </c>
      <c r="AO159" s="3">
        <f>IFERROR(DataShLandRemPot[[#This Row],[CO2Removal_noagri]]/DataShLandRemPot[[#This Row],[FAOGHG_noLULUCF]],"")</f>
        <v>1.2372710620601712</v>
      </c>
      <c r="AP159" s="3">
        <f>IFERROR(DataShLandRemPot[[#This Row],[CO2Removal_withagri]]/DataShLandRemPot[[#This Row],[FAOGHG_noLULUCF]],"")</f>
        <v>1.7144946070627034</v>
      </c>
      <c r="AQ159" s="3">
        <f>IFERROR(DataShLandRemPot[[#This Row],[CO2Removal_noagri]]/DataShLandRemPot[[#This Row],[GHGI_noLULUCF]],"")</f>
        <v>4.2935075897404467</v>
      </c>
      <c r="AR159" s="3">
        <f>IFERROR(DataShLandRemPot[[#This Row],[CO2Removal_withagri]]/DataShLandRemPot[[#This Row],[GHGI_noLULUCF]],"")</f>
        <v>5.9495415626513619</v>
      </c>
      <c r="AS159" s="3"/>
      <c r="AU159" t="s">
        <v>343</v>
      </c>
      <c r="AV159" t="s">
        <v>344</v>
      </c>
      <c r="AW159">
        <v>50</v>
      </c>
      <c r="AX159">
        <v>46</v>
      </c>
      <c r="AY159">
        <v>0</v>
      </c>
      <c r="AZ159">
        <v>96</v>
      </c>
      <c r="BA159">
        <v>204</v>
      </c>
      <c r="BB159">
        <v>2581</v>
      </c>
    </row>
    <row r="160" spans="1:54">
      <c r="A160" s="2" t="s">
        <v>135</v>
      </c>
      <c r="B160" s="2" t="s">
        <v>136</v>
      </c>
      <c r="C160" s="2">
        <v>61.86</v>
      </c>
      <c r="D160" s="2">
        <v>6.2186966000000004</v>
      </c>
      <c r="E160" s="4">
        <v>0.10052855803427094</v>
      </c>
      <c r="F160" s="2">
        <v>6.2898033</v>
      </c>
      <c r="G160" s="2">
        <v>-7.1106800000000012E-2</v>
      </c>
      <c r="H160" s="4">
        <v>1.1178714819440699E-2</v>
      </c>
      <c r="I160" s="2">
        <v>1.7080476000000004</v>
      </c>
      <c r="J160" s="4">
        <f>IFERROR(DataGHGFAO[[#This Row],[Crop_MtCO2e]]/DataGHGFAO[[#This Row],[AFOLU_MtCO2e]],"")</f>
        <v>0.27466327911865007</v>
      </c>
      <c r="K160" s="2">
        <v>4.5817556999999995</v>
      </c>
      <c r="L160" s="4">
        <f>IFERROR(DataGHGFAO[[#This Row],[Livestock_MtCO2e]]/DataGHGFAO[[#This Row],[AFOLU_MtCO2e]],"")</f>
        <v>0.73677106228337286</v>
      </c>
      <c r="N160" t="s">
        <v>175</v>
      </c>
      <c r="O160">
        <v>2018</v>
      </c>
      <c r="P160" t="s">
        <v>644</v>
      </c>
      <c r="Q160">
        <v>-1.2910292774133754</v>
      </c>
      <c r="S160" t="s">
        <v>249</v>
      </c>
      <c r="T160" t="s">
        <v>250</v>
      </c>
      <c r="U160">
        <v>6.0797660391179509</v>
      </c>
      <c r="V160">
        <v>0.96546317692557537</v>
      </c>
      <c r="W160">
        <v>0</v>
      </c>
      <c r="X160">
        <v>0</v>
      </c>
      <c r="Y160">
        <v>7.0452292160435261</v>
      </c>
      <c r="Z160">
        <v>13.580076611375674</v>
      </c>
      <c r="AA160">
        <v>0.74591181563238196</v>
      </c>
      <c r="AB160">
        <v>33.186546626528042</v>
      </c>
      <c r="AC160">
        <v>28.070108000000001</v>
      </c>
      <c r="AD160">
        <v>13.580076611375674</v>
      </c>
      <c r="AE160">
        <v>0.49143434802945402</v>
      </c>
      <c r="AF160">
        <v>33.932458442160424</v>
      </c>
      <c r="AG160">
        <v>4.8163739463421296</v>
      </c>
      <c r="AI160" t="s">
        <v>249</v>
      </c>
      <c r="AJ160" t="s">
        <v>250</v>
      </c>
      <c r="AK160">
        <f>SUMIFS(DataLandRemPot[CO2 removal potential],DataLandRemPot[ISO3],DataShLandRemPot[[#This Row],[ISO3]])</f>
        <v>7.0452292160435261</v>
      </c>
      <c r="AL160">
        <f>SUMIFS(DataLandRemPot[CO2 removal potential],DataLandRemPot[ISO3],DataShLandRemPot[[#This Row],[ISO3]])+SUMIFS(DataLandRemPot[SCS cropland],DataLandRemPot[ISO3],DataShLandRemPot[[#This Row],[ISO3]])+SUMIFS(DataLandRemPot[SCS grassland],DataLandRemPot[ISO3],DataShLandRemPot[[#This Row],[ISO3]])+SUMIFS(DataLandRemPot[Agroforestry],DataLandRemPot[ISO3],DataShLandRemPot[[#This Row],[ISO3]])</f>
        <v>69.047795658203952</v>
      </c>
      <c r="AM160">
        <f>SUMIFS(DataGHGFAO[TotalGHG_MtCO2e_2019],DataGHGFAO[ISO3],DataShLandRemPot[[#This Row],[ISO3]])-SUMIFS(DataGHGFAO[LULUCF_MtCO2e],DataGHGFAO[ISO3],DataShLandRemPot[[#This Row],[ISO3]])</f>
        <v>10.655245199999998</v>
      </c>
      <c r="AN160">
        <f>SUMIFS(DataGHGI[MtCO2e],DataGHGI[ISO3],DataShLandRemPot[[#This Row],[ISO3]])-SUMIFS(DataGHGI[MtCO2e],DataGHGI[Sector],"Land-Use Change and Forestry",DataGHGI[ISO3],DataShLandRemPot[[#This Row],[ISO3]])</f>
        <v>9.0858000000000025</v>
      </c>
      <c r="AO160" s="3">
        <f>IFERROR(DataShLandRemPot[[#This Row],[CO2Removal_noagri]]/DataShLandRemPot[[#This Row],[FAOGHG_noLULUCF]],"")</f>
        <v>0.66119822526876504</v>
      </c>
      <c r="AP160" s="3">
        <f>IFERROR(DataShLandRemPot[[#This Row],[CO2Removal_withagri]]/DataShLandRemPot[[#This Row],[FAOGHG_noLULUCF]],"")</f>
        <v>6.480169565521023</v>
      </c>
      <c r="AQ160" s="3">
        <f>IFERROR(DataShLandRemPot[[#This Row],[CO2Removal_noagri]]/DataShLandRemPot[[#This Row],[GHGI_noLULUCF]],"")</f>
        <v>0.77541099474383368</v>
      </c>
      <c r="AR160" s="3">
        <f>IFERROR(DataShLandRemPot[[#This Row],[CO2Removal_withagri]]/DataShLandRemPot[[#This Row],[GHGI_noLULUCF]],"")</f>
        <v>7.5995284573954889</v>
      </c>
      <c r="AS160" s="3"/>
      <c r="AU160" t="s">
        <v>93</v>
      </c>
      <c r="AV160" t="s">
        <v>94</v>
      </c>
      <c r="AW160">
        <v>26</v>
      </c>
      <c r="AX160">
        <v>0</v>
      </c>
      <c r="AY160">
        <v>79</v>
      </c>
      <c r="AZ160">
        <v>105</v>
      </c>
      <c r="BA160">
        <v>72</v>
      </c>
      <c r="BB160">
        <v>2758</v>
      </c>
    </row>
    <row r="161" spans="1:54">
      <c r="A161" s="2" t="s">
        <v>23</v>
      </c>
      <c r="B161" s="2" t="s">
        <v>24</v>
      </c>
      <c r="C161" s="2">
        <v>0.77</v>
      </c>
      <c r="D161" s="2">
        <v>3.4841999999999998E-3</v>
      </c>
      <c r="E161" s="4">
        <v>4.5249350649350642E-3</v>
      </c>
      <c r="F161" s="2">
        <v>3.4841999999999998E-3</v>
      </c>
      <c r="G161" s="2">
        <v>0</v>
      </c>
      <c r="H161" s="4">
        <v>0</v>
      </c>
      <c r="I161" s="2">
        <v>2.6599999999999931E-4</v>
      </c>
      <c r="J161" s="4">
        <f>IFERROR(DataGHGFAO[[#This Row],[Crop_MtCO2e]]/DataGHGFAO[[#This Row],[AFOLU_MtCO2e]],"")</f>
        <v>7.6344641524596552E-2</v>
      </c>
      <c r="K161" s="2">
        <v>3.2182000000000005E-3</v>
      </c>
      <c r="L161" s="4">
        <f>IFERROR(DataGHGFAO[[#This Row],[Livestock_MtCO2e]]/DataGHGFAO[[#This Row],[AFOLU_MtCO2e]],"")</f>
        <v>0.92365535847540348</v>
      </c>
      <c r="N161" t="s">
        <v>175</v>
      </c>
      <c r="O161">
        <v>2018</v>
      </c>
      <c r="P161" t="s">
        <v>642</v>
      </c>
      <c r="Q161">
        <v>0.67083517532255532</v>
      </c>
      <c r="S161" t="s">
        <v>71</v>
      </c>
      <c r="T161" t="s">
        <v>72</v>
      </c>
      <c r="U161">
        <v>0</v>
      </c>
      <c r="V161">
        <v>0</v>
      </c>
      <c r="W161">
        <v>0</v>
      </c>
      <c r="X161">
        <v>0</v>
      </c>
      <c r="Y161">
        <v>0</v>
      </c>
      <c r="Z161">
        <v>0</v>
      </c>
      <c r="AA161">
        <v>0</v>
      </c>
      <c r="AB161">
        <v>0</v>
      </c>
      <c r="AC161">
        <v>0</v>
      </c>
      <c r="AD161">
        <v>0</v>
      </c>
      <c r="AE161">
        <v>0</v>
      </c>
      <c r="AF161">
        <v>0</v>
      </c>
      <c r="AG161">
        <v>0</v>
      </c>
      <c r="AI161" t="s">
        <v>71</v>
      </c>
      <c r="AJ161" t="s">
        <v>72</v>
      </c>
      <c r="AK161">
        <f>SUMIFS(DataLandRemPot[CO2 removal potential],DataLandRemPot[ISO3],DataShLandRemPot[[#This Row],[ISO3]])</f>
        <v>0</v>
      </c>
      <c r="AL161">
        <f>SUMIFS(DataLandRemPot[CO2 removal potential],DataLandRemPot[ISO3],DataShLandRemPot[[#This Row],[ISO3]])+SUMIFS(DataLandRemPot[SCS cropland],DataLandRemPot[ISO3],DataShLandRemPot[[#This Row],[ISO3]])+SUMIFS(DataLandRemPot[SCS grassland],DataLandRemPot[ISO3],DataShLandRemPot[[#This Row],[ISO3]])+SUMIFS(DataLandRemPot[Agroforestry],DataLandRemPot[ISO3],DataShLandRemPot[[#This Row],[ISO3]])</f>
        <v>0</v>
      </c>
      <c r="AM161">
        <f>SUMIFS(DataGHGFAO[TotalGHG_MtCO2e_2019],DataGHGFAO[ISO3],DataShLandRemPot[[#This Row],[ISO3]])-SUMIFS(DataGHGFAO[LULUCF_MtCO2e],DataGHGFAO[ISO3],DataShLandRemPot[[#This Row],[ISO3]])</f>
        <v>0.04</v>
      </c>
      <c r="AN161">
        <f>SUMIFS(DataGHGI[MtCO2e],DataGHGI[ISO3],DataShLandRemPot[[#This Row],[ISO3]])-SUMIFS(DataGHGI[MtCO2e],DataGHGI[Sector],"Land-Use Change and Forestry",DataGHGI[ISO3],DataShLandRemPot[[#This Row],[ISO3]])</f>
        <v>4.2186183689999997E-2</v>
      </c>
      <c r="AO161" s="3">
        <f>IFERROR(DataShLandRemPot[[#This Row],[CO2Removal_noagri]]/DataShLandRemPot[[#This Row],[FAOGHG_noLULUCF]],"")</f>
        <v>0</v>
      </c>
      <c r="AP161" s="3">
        <f>IFERROR(DataShLandRemPot[[#This Row],[CO2Removal_withagri]]/DataShLandRemPot[[#This Row],[FAOGHG_noLULUCF]],"")</f>
        <v>0</v>
      </c>
      <c r="AQ161" s="3">
        <f>IFERROR(DataShLandRemPot[[#This Row],[CO2Removal_noagri]]/DataShLandRemPot[[#This Row],[GHGI_noLULUCF]],"")</f>
        <v>0</v>
      </c>
      <c r="AR161" s="3">
        <f>IFERROR(DataShLandRemPot[[#This Row],[CO2Removal_withagri]]/DataShLandRemPot[[#This Row],[GHGI_noLULUCF]],"")</f>
        <v>0</v>
      </c>
      <c r="AS161" s="3"/>
      <c r="AU161" t="s">
        <v>237</v>
      </c>
      <c r="AV161" t="s">
        <v>238</v>
      </c>
      <c r="AW161">
        <v>69</v>
      </c>
      <c r="AX161">
        <v>9</v>
      </c>
      <c r="AY161">
        <v>167</v>
      </c>
      <c r="AZ161">
        <v>245</v>
      </c>
      <c r="BA161">
        <v>395</v>
      </c>
      <c r="BB161">
        <v>3184</v>
      </c>
    </row>
    <row r="162" spans="1:54">
      <c r="A162" s="2" t="s">
        <v>295</v>
      </c>
      <c r="B162" s="2" t="s">
        <v>296</v>
      </c>
      <c r="C162" s="2">
        <v>9.4499999999999993</v>
      </c>
      <c r="D162" s="2">
        <v>7.0746674999999994</v>
      </c>
      <c r="E162" s="4">
        <v>0.74864206349206353</v>
      </c>
      <c r="F162" s="2">
        <v>3.6974009999999997</v>
      </c>
      <c r="G162" s="2">
        <v>3.3772665000000002</v>
      </c>
      <c r="H162" s="4">
        <v>0.47737459039594449</v>
      </c>
      <c r="I162" s="2">
        <v>1.9414512999999998</v>
      </c>
      <c r="J162" s="4">
        <f>IFERROR(DataGHGFAO[[#This Row],[Crop_MtCO2e]]/DataGHGFAO[[#This Row],[AFOLU_MtCO2e]],"")</f>
        <v>0.27442297464863191</v>
      </c>
      <c r="K162" s="2">
        <v>1.7559496999999999</v>
      </c>
      <c r="L162" s="4">
        <f>IFERROR(DataGHGFAO[[#This Row],[Livestock_MtCO2e]]/DataGHGFAO[[#This Row],[AFOLU_MtCO2e]],"")</f>
        <v>0.24820243495542371</v>
      </c>
      <c r="N162" t="s">
        <v>175</v>
      </c>
      <c r="O162">
        <v>2018</v>
      </c>
      <c r="P162" t="s">
        <v>643</v>
      </c>
      <c r="Q162">
        <v>1.3516932000000001E-2</v>
      </c>
      <c r="S162" t="s">
        <v>339</v>
      </c>
      <c r="T162" t="s">
        <v>340</v>
      </c>
      <c r="U162">
        <v>12.025112123820158</v>
      </c>
      <c r="V162">
        <v>3.3426172401103087</v>
      </c>
      <c r="W162">
        <v>0</v>
      </c>
      <c r="X162">
        <v>0</v>
      </c>
      <c r="Y162">
        <v>15.367729363930467</v>
      </c>
      <c r="Z162">
        <v>26.694741662701126</v>
      </c>
      <c r="AA162">
        <v>4.0740325035744291</v>
      </c>
      <c r="AB162">
        <v>1.4603252506220277</v>
      </c>
      <c r="AC162">
        <v>6.8301230630000003</v>
      </c>
      <c r="AD162">
        <v>26.694741662701126</v>
      </c>
      <c r="AE162">
        <v>0.19956425102975917</v>
      </c>
      <c r="AF162">
        <v>5.5343577541964564</v>
      </c>
      <c r="AG162">
        <v>0.36012852797799294</v>
      </c>
      <c r="AI162" t="s">
        <v>339</v>
      </c>
      <c r="AJ162" t="s">
        <v>340</v>
      </c>
      <c r="AK162">
        <f>SUMIFS(DataLandRemPot[CO2 removal potential],DataLandRemPot[ISO3],DataShLandRemPot[[#This Row],[ISO3]])</f>
        <v>15.367729363930467</v>
      </c>
      <c r="AL162">
        <f>SUMIFS(DataLandRemPot[CO2 removal potential],DataLandRemPot[ISO3],DataShLandRemPot[[#This Row],[ISO3]])+SUMIFS(DataLandRemPot[SCS cropland],DataLandRemPot[ISO3],DataShLandRemPot[[#This Row],[ISO3]])+SUMIFS(DataLandRemPot[SCS grassland],DataLandRemPot[ISO3],DataShLandRemPot[[#This Row],[ISO3]])+SUMIFS(DataLandRemPot[Agroforestry],DataLandRemPot[ISO3],DataShLandRemPot[[#This Row],[ISO3]])</f>
        <v>27.732210181126923</v>
      </c>
      <c r="AM162">
        <f>SUMIFS(DataGHGFAO[TotalGHG_MtCO2e_2019],DataGHGFAO[ISO3],DataShLandRemPot[[#This Row],[ISO3]])-SUMIFS(DataGHGFAO[LULUCF_MtCO2e],DataGHGFAO[ISO3],DataShLandRemPot[[#This Row],[ISO3]])</f>
        <v>44.218295099999999</v>
      </c>
      <c r="AN162">
        <f>SUMIFS(DataGHGI[MtCO2e],DataGHGI[ISO3],DataShLandRemPot[[#This Row],[ISO3]])-SUMIFS(DataGHGI[MtCO2e],DataGHGI[Sector],"Land-Use Change and Forestry",DataGHGI[ISO3],DataShLandRemPot[[#This Row],[ISO3]])</f>
        <v>26.031330000000001</v>
      </c>
      <c r="AO162" s="3">
        <f>IFERROR(DataShLandRemPot[[#This Row],[CO2Removal_noagri]]/DataShLandRemPot[[#This Row],[FAOGHG_noLULUCF]],"")</f>
        <v>0.34754233127207268</v>
      </c>
      <c r="AP162" s="3">
        <f>IFERROR(DataShLandRemPot[[#This Row],[CO2Removal_withagri]]/DataShLandRemPot[[#This Row],[FAOGHG_noLULUCF]],"")</f>
        <v>0.62716597549521813</v>
      </c>
      <c r="AQ162" s="3">
        <f>IFERROR(DataShLandRemPot[[#This Row],[CO2Removal_noagri]]/DataShLandRemPot[[#This Row],[GHGI_noLULUCF]],"")</f>
        <v>0.59035513605837531</v>
      </c>
      <c r="AR162" s="3">
        <f>IFERROR(DataShLandRemPot[[#This Row],[CO2Removal_withagri]]/DataShLandRemPot[[#This Row],[GHGI_noLULUCF]],"")</f>
        <v>1.0653397341252606</v>
      </c>
      <c r="AS162" s="3"/>
      <c r="AU162" t="s">
        <v>175</v>
      </c>
      <c r="AV162" t="s">
        <v>176</v>
      </c>
      <c r="AW162">
        <v>58</v>
      </c>
      <c r="AX162">
        <v>9</v>
      </c>
      <c r="AY162">
        <v>300</v>
      </c>
      <c r="AZ162">
        <v>367</v>
      </c>
      <c r="BA162">
        <v>454</v>
      </c>
      <c r="BB162">
        <v>3379</v>
      </c>
    </row>
    <row r="163" spans="1:54">
      <c r="A163" s="2" t="s">
        <v>11</v>
      </c>
      <c r="B163" s="2" t="s">
        <v>12</v>
      </c>
      <c r="C163" s="2">
        <v>67.260000000000005</v>
      </c>
      <c r="D163" s="2">
        <v>5.1884199999999998E-2</v>
      </c>
      <c r="E163" s="4">
        <v>7.713975617008622E-4</v>
      </c>
      <c r="F163" s="2">
        <v>1.9247299999999998E-2</v>
      </c>
      <c r="G163" s="2">
        <v>3.2636899999999996E-2</v>
      </c>
      <c r="H163" s="4">
        <v>0.62903350152840354</v>
      </c>
      <c r="I163" s="2">
        <v>-9.9999999999406119E-8</v>
      </c>
      <c r="J163" s="4">
        <f>IFERROR(DataGHGFAO[[#This Row],[Crop_MtCO2e]]/DataGHGFAO[[#This Row],[AFOLU_MtCO2e]],"")</f>
        <v>-1.9273690256264166E-6</v>
      </c>
      <c r="K163" s="2">
        <v>1.9247399999999998E-2</v>
      </c>
      <c r="L163" s="4">
        <f>IFERROR(DataGHGFAO[[#This Row],[Livestock_MtCO2e]]/DataGHGFAO[[#This Row],[AFOLU_MtCO2e]],"")</f>
        <v>0.37096842584062195</v>
      </c>
      <c r="N163" t="s">
        <v>213</v>
      </c>
      <c r="O163">
        <v>2016</v>
      </c>
      <c r="P163" t="s">
        <v>638</v>
      </c>
      <c r="Q163">
        <v>86.851399999999998</v>
      </c>
      <c r="S163" t="s">
        <v>147</v>
      </c>
      <c r="T163" t="s">
        <v>148</v>
      </c>
      <c r="U163">
        <v>0.21392884787754013</v>
      </c>
      <c r="V163">
        <v>0.45092850316911776</v>
      </c>
      <c r="W163">
        <v>9.1036999999999999</v>
      </c>
      <c r="X163">
        <v>0</v>
      </c>
      <c r="Y163">
        <v>9.7685573510466579</v>
      </c>
      <c r="Z163">
        <v>9.9067573510466573</v>
      </c>
      <c r="AA163">
        <v>1.1733831679278564</v>
      </c>
      <c r="AB163">
        <v>1.0993605271772124</v>
      </c>
      <c r="AC163">
        <v>2.0729592129999999</v>
      </c>
      <c r="AD163">
        <v>9.9067573510466573</v>
      </c>
      <c r="AE163">
        <v>0.16102464127593333</v>
      </c>
      <c r="AF163">
        <v>2.2727436951050688</v>
      </c>
      <c r="AG163">
        <v>0.23265909319368988</v>
      </c>
      <c r="AI163" t="s">
        <v>147</v>
      </c>
      <c r="AJ163" t="s">
        <v>148</v>
      </c>
      <c r="AK163">
        <f>SUMIFS(DataLandRemPot[CO2 removal potential],DataLandRemPot[ISO3],DataShLandRemPot[[#This Row],[ISO3]])</f>
        <v>9.7685573510466579</v>
      </c>
      <c r="AL163">
        <f>SUMIFS(DataLandRemPot[CO2 removal potential],DataLandRemPot[ISO3],DataShLandRemPot[[#This Row],[ISO3]])+SUMIFS(DataLandRemPot[SCS cropland],DataLandRemPot[ISO3],DataShLandRemPot[[#This Row],[ISO3]])+SUMIFS(DataLandRemPot[SCS grassland],DataLandRemPot[ISO3],DataShLandRemPot[[#This Row],[ISO3]])+SUMIFS(DataLandRemPot[Agroforestry],DataLandRemPot[ISO3],DataShLandRemPot[[#This Row],[ISO3]])</f>
        <v>14.114260259151727</v>
      </c>
      <c r="AM163">
        <f>SUMIFS(DataGHGFAO[TotalGHG_MtCO2e_2019],DataGHGFAO[ISO3],DataShLandRemPot[[#This Row],[ISO3]])-SUMIFS(DataGHGFAO[LULUCF_MtCO2e],DataGHGFAO[ISO3],DataShLandRemPot[[#This Row],[ISO3]])</f>
        <v>172.233375</v>
      </c>
      <c r="AN163">
        <f>SUMIFS(DataGHGI[MtCO2e],DataGHGI[ISO3],DataShLandRemPot[[#This Row],[ISO3]])-SUMIFS(DataGHGI[MtCO2e],DataGHGI[Sector],"Land-Use Change and Forestry",DataGHGI[ISO3],DataShLandRemPot[[#This Row],[ISO3]])</f>
        <v>192.6712905148286</v>
      </c>
      <c r="AO163" s="3">
        <f>IFERROR(DataShLandRemPot[[#This Row],[CO2Removal_noagri]]/DataShLandRemPot[[#This Row],[FAOGHG_noLULUCF]],"")</f>
        <v>5.6716982704697383E-2</v>
      </c>
      <c r="AP163" s="3">
        <f>IFERROR(DataShLandRemPot[[#This Row],[CO2Removal_withagri]]/DataShLandRemPot[[#This Row],[FAOGHG_noLULUCF]],"")</f>
        <v>8.1948462422870877E-2</v>
      </c>
      <c r="AQ163" s="3">
        <f>IFERROR(DataShLandRemPot[[#This Row],[CO2Removal_noagri]]/DataShLandRemPot[[#This Row],[GHGI_noLULUCF]],"")</f>
        <v>5.0700637987862743E-2</v>
      </c>
      <c r="AR163" s="3">
        <f>IFERROR(DataShLandRemPot[[#This Row],[CO2Removal_withagri]]/DataShLandRemPot[[#This Row],[GHGI_noLULUCF]],"")</f>
        <v>7.325564811154596E-2</v>
      </c>
      <c r="AS163" s="3"/>
      <c r="AU163" t="s">
        <v>171</v>
      </c>
      <c r="AV163" t="s">
        <v>172</v>
      </c>
      <c r="AW163">
        <v>24</v>
      </c>
      <c r="AX163">
        <v>61</v>
      </c>
      <c r="AY163">
        <v>2</v>
      </c>
      <c r="AZ163">
        <v>87</v>
      </c>
      <c r="BA163">
        <v>178</v>
      </c>
      <c r="BB163">
        <v>2760</v>
      </c>
    </row>
    <row r="164" spans="1:54">
      <c r="A164" s="2" t="s">
        <v>107</v>
      </c>
      <c r="B164" s="2" t="s">
        <v>108</v>
      </c>
      <c r="C164" s="2">
        <v>37</v>
      </c>
      <c r="D164" s="2">
        <v>1.3890479</v>
      </c>
      <c r="E164" s="4">
        <v>3.7541835135135135E-2</v>
      </c>
      <c r="F164" s="2">
        <v>2.4552399</v>
      </c>
      <c r="G164" s="2">
        <v>-1.066192</v>
      </c>
      <c r="H164" s="4">
        <v>0.30277228987446841</v>
      </c>
      <c r="I164" s="2">
        <v>0.97050829999999988</v>
      </c>
      <c r="J164" s="4">
        <f>IFERROR(DataGHGFAO[[#This Row],[Crop_MtCO2e]]/DataGHGFAO[[#This Row],[AFOLU_MtCO2e]],"")</f>
        <v>0.69868598483896771</v>
      </c>
      <c r="K164" s="2">
        <v>1.4847316000000002</v>
      </c>
      <c r="L164" s="4">
        <f>IFERROR(DataGHGFAO[[#This Row],[Livestock_MtCO2e]]/DataGHGFAO[[#This Row],[AFOLU_MtCO2e]],"")</f>
        <v>1.0688843775653813</v>
      </c>
      <c r="N164" t="s">
        <v>213</v>
      </c>
      <c r="O164">
        <v>2016</v>
      </c>
      <c r="P164" t="s">
        <v>639</v>
      </c>
      <c r="Q164">
        <v>6.5440199999999997</v>
      </c>
      <c r="S164" t="s">
        <v>550</v>
      </c>
      <c r="T164" t="s">
        <v>551</v>
      </c>
      <c r="U164">
        <v>7.6452055671502085E-4</v>
      </c>
      <c r="V164">
        <v>0</v>
      </c>
      <c r="W164">
        <v>0</v>
      </c>
      <c r="X164">
        <v>0</v>
      </c>
      <c r="Y164">
        <v>7.6452055671502085E-4</v>
      </c>
      <c r="Z164">
        <v>1.3252428229748071E-3</v>
      </c>
      <c r="AA164">
        <v>0</v>
      </c>
      <c r="AB164">
        <v>0</v>
      </c>
      <c r="AC164">
        <v>0</v>
      </c>
      <c r="AD164">
        <v>1.3252428229748071E-3</v>
      </c>
      <c r="AE164">
        <v>0</v>
      </c>
      <c r="AF164">
        <v>0</v>
      </c>
      <c r="AG164">
        <v>0</v>
      </c>
      <c r="AI164" t="s">
        <v>550</v>
      </c>
      <c r="AJ164" t="s">
        <v>551</v>
      </c>
      <c r="AK164">
        <f>SUMIFS(DataLandRemPot[CO2 removal potential],DataLandRemPot[ISO3],DataShLandRemPot[[#This Row],[ISO3]])</f>
        <v>7.6452055671502085E-4</v>
      </c>
      <c r="AL164">
        <f>SUMIFS(DataLandRemPot[CO2 removal potential],DataLandRemPot[ISO3],DataShLandRemPot[[#This Row],[ISO3]])+SUMIFS(DataLandRemPot[SCS cropland],DataLandRemPot[ISO3],DataShLandRemPot[[#This Row],[ISO3]])+SUMIFS(DataLandRemPot[SCS grassland],DataLandRemPot[ISO3],DataShLandRemPot[[#This Row],[ISO3]])+SUMIFS(DataLandRemPot[Agroforestry],DataLandRemPot[ISO3],DataShLandRemPot[[#This Row],[ISO3]])</f>
        <v>7.6452055671502085E-4</v>
      </c>
      <c r="AM164">
        <f>SUMIFS(DataGHGFAO[TotalGHG_MtCO2e_2019],DataGHGFAO[ISO3],DataShLandRemPot[[#This Row],[ISO3]])-SUMIFS(DataGHGFAO[LULUCF_MtCO2e],DataGHGFAO[ISO3],DataShLandRemPot[[#This Row],[ISO3]])</f>
        <v>0</v>
      </c>
      <c r="AN164">
        <f>SUMIFS(DataGHGI[MtCO2e],DataGHGI[ISO3],DataShLandRemPot[[#This Row],[ISO3]])-SUMIFS(DataGHGI[MtCO2e],DataGHGI[Sector],"Land-Use Change and Forestry",DataGHGI[ISO3],DataShLandRemPot[[#This Row],[ISO3]])</f>
        <v>0</v>
      </c>
      <c r="AO164" s="3" t="str">
        <f>IFERROR(DataShLandRemPot[[#This Row],[CO2Removal_noagri]]/DataShLandRemPot[[#This Row],[FAOGHG_noLULUCF]],"")</f>
        <v/>
      </c>
      <c r="AP164" s="3" t="str">
        <f>IFERROR(DataShLandRemPot[[#This Row],[CO2Removal_withagri]]/DataShLandRemPot[[#This Row],[FAOGHG_noLULUCF]],"")</f>
        <v/>
      </c>
      <c r="AQ164" s="3" t="str">
        <f>IFERROR(DataShLandRemPot[[#This Row],[CO2Removal_noagri]]/DataShLandRemPot[[#This Row],[GHGI_noLULUCF]],"")</f>
        <v/>
      </c>
      <c r="AR164" s="3" t="str">
        <f>IFERROR(DataShLandRemPot[[#This Row],[CO2Removal_withagri]]/DataShLandRemPot[[#This Row],[GHGI_noLULUCF]],"")</f>
        <v/>
      </c>
      <c r="AS164" s="3"/>
      <c r="AU164" t="s">
        <v>476</v>
      </c>
      <c r="AV164" t="s">
        <v>477</v>
      </c>
      <c r="AW164">
        <v>96</v>
      </c>
      <c r="AX164">
        <v>61</v>
      </c>
      <c r="AY164">
        <v>2</v>
      </c>
      <c r="AZ164">
        <v>159</v>
      </c>
      <c r="BA164">
        <v>155</v>
      </c>
      <c r="BB164">
        <v>2484</v>
      </c>
    </row>
    <row r="165" spans="1:54">
      <c r="A165" s="2" t="s">
        <v>131</v>
      </c>
      <c r="B165" s="2" t="s">
        <v>132</v>
      </c>
      <c r="C165" s="2">
        <v>16.809999999999999</v>
      </c>
      <c r="D165" s="2">
        <v>2.0141912</v>
      </c>
      <c r="E165" s="4">
        <v>0.11982101130279596</v>
      </c>
      <c r="F165" s="2">
        <v>1.6695314999999999</v>
      </c>
      <c r="G165" s="2">
        <v>0.34465970000000001</v>
      </c>
      <c r="H165" s="4">
        <v>0.17111568156985296</v>
      </c>
      <c r="I165" s="2">
        <v>0.20663729999999991</v>
      </c>
      <c r="J165" s="4">
        <f>IFERROR(DataGHGFAO[[#This Row],[Crop_MtCO2e]]/DataGHGFAO[[#This Row],[AFOLU_MtCO2e]],"")</f>
        <v>0.10259070737673757</v>
      </c>
      <c r="K165" s="2">
        <v>1.4628942</v>
      </c>
      <c r="L165" s="4">
        <f>IFERROR(DataGHGFAO[[#This Row],[Livestock_MtCO2e]]/DataGHGFAO[[#This Row],[AFOLU_MtCO2e]],"")</f>
        <v>0.7262936110534095</v>
      </c>
      <c r="N165" t="s">
        <v>213</v>
      </c>
      <c r="O165">
        <v>2016</v>
      </c>
      <c r="P165" t="s">
        <v>640</v>
      </c>
      <c r="Q165">
        <v>10.464600000000001</v>
      </c>
      <c r="S165" t="s">
        <v>460</v>
      </c>
      <c r="T165" t="s">
        <v>461</v>
      </c>
      <c r="U165">
        <v>0.23415098386693511</v>
      </c>
      <c r="V165">
        <v>3.851035915143336E-2</v>
      </c>
      <c r="W165">
        <v>0</v>
      </c>
      <c r="X165">
        <v>1.5953124352000001E-2</v>
      </c>
      <c r="Y165">
        <v>0.2886144673703685</v>
      </c>
      <c r="Z165">
        <v>0.3368793397198091</v>
      </c>
      <c r="AA165">
        <v>0.13183335066180607</v>
      </c>
      <c r="AB165">
        <v>6.0148073216544015E-2</v>
      </c>
      <c r="AC165">
        <v>0.67927621389999993</v>
      </c>
      <c r="AD165">
        <v>0.3368793397198091</v>
      </c>
      <c r="AE165">
        <v>0.1655194766958675</v>
      </c>
      <c r="AF165">
        <v>0.1919814238783501</v>
      </c>
      <c r="AG165">
        <v>0.66518295367358449</v>
      </c>
      <c r="AI165" t="s">
        <v>460</v>
      </c>
      <c r="AJ165" t="s">
        <v>461</v>
      </c>
      <c r="AK165">
        <f>SUMIFS(DataLandRemPot[CO2 removal potential],DataLandRemPot[ISO3],DataShLandRemPot[[#This Row],[ISO3]])</f>
        <v>0.2886144673703685</v>
      </c>
      <c r="AL165">
        <f>SUMIFS(DataLandRemPot[CO2 removal potential],DataLandRemPot[ISO3],DataShLandRemPot[[#This Row],[ISO3]])+SUMIFS(DataLandRemPot[SCS cropland],DataLandRemPot[ISO3],DataShLandRemPot[[#This Row],[ISO3]])+SUMIFS(DataLandRemPot[SCS grassland],DataLandRemPot[ISO3],DataShLandRemPot[[#This Row],[ISO3]])+SUMIFS(DataLandRemPot[Agroforestry],DataLandRemPot[ISO3],DataShLandRemPot[[#This Row],[ISO3]])</f>
        <v>1.1598721051487186</v>
      </c>
      <c r="AM165">
        <f>SUMIFS(DataGHGFAO[TotalGHG_MtCO2e_2019],DataGHGFAO[ISO3],DataShLandRemPot[[#This Row],[ISO3]])-SUMIFS(DataGHGFAO[LULUCF_MtCO2e],DataGHGFAO[ISO3],DataShLandRemPot[[#This Row],[ISO3]])</f>
        <v>0</v>
      </c>
      <c r="AN165">
        <f>SUMIFS(DataGHGI[MtCO2e],DataGHGI[ISO3],DataShLandRemPot[[#This Row],[ISO3]])-SUMIFS(DataGHGI[MtCO2e],DataGHGI[Sector],"Land-Use Change and Forestry",DataGHGI[ISO3],DataShLandRemPot[[#This Row],[ISO3]])</f>
        <v>0</v>
      </c>
      <c r="AO165" s="3" t="str">
        <f>IFERROR(DataShLandRemPot[[#This Row],[CO2Removal_noagri]]/DataShLandRemPot[[#This Row],[FAOGHG_noLULUCF]],"")</f>
        <v/>
      </c>
      <c r="AP165" s="3" t="str">
        <f>IFERROR(DataShLandRemPot[[#This Row],[CO2Removal_withagri]]/DataShLandRemPot[[#This Row],[FAOGHG_noLULUCF]],"")</f>
        <v/>
      </c>
      <c r="AQ165" s="3" t="str">
        <f>IFERROR(DataShLandRemPot[[#This Row],[CO2Removal_noagri]]/DataShLandRemPot[[#This Row],[GHGI_noLULUCF]],"")</f>
        <v/>
      </c>
      <c r="AR165" s="3" t="str">
        <f>IFERROR(DataShLandRemPot[[#This Row],[CO2Removal_withagri]]/DataShLandRemPot[[#This Row],[GHGI_noLULUCF]],"")</f>
        <v/>
      </c>
      <c r="AS165" s="3"/>
      <c r="AU165" t="s">
        <v>197</v>
      </c>
      <c r="AV165" t="s">
        <v>198</v>
      </c>
      <c r="AW165">
        <v>9</v>
      </c>
      <c r="AX165">
        <v>0</v>
      </c>
      <c r="AY165">
        <v>129</v>
      </c>
      <c r="AZ165">
        <v>138</v>
      </c>
      <c r="BA165">
        <v>43</v>
      </c>
      <c r="BB165">
        <v>2808</v>
      </c>
    </row>
    <row r="166" spans="1:54">
      <c r="A166" s="2" t="s">
        <v>19</v>
      </c>
      <c r="B166" s="2" t="s">
        <v>20</v>
      </c>
      <c r="C166" s="2">
        <v>46.36</v>
      </c>
      <c r="D166" s="2">
        <v>45.491767000000003</v>
      </c>
      <c r="E166" s="4">
        <v>0.98127193701466786</v>
      </c>
      <c r="F166" s="2">
        <v>8.1054299999999996E-2</v>
      </c>
      <c r="G166" s="2">
        <v>45.410712699999998</v>
      </c>
      <c r="H166" s="4">
        <v>0.99821826441694372</v>
      </c>
      <c r="I166" s="2">
        <v>1.2421999999999989E-2</v>
      </c>
      <c r="J166" s="4">
        <f>IFERROR(DataGHGFAO[[#This Row],[Crop_MtCO2e]]/DataGHGFAO[[#This Row],[AFOLU_MtCO2e]],"")</f>
        <v>2.7306039793969724E-4</v>
      </c>
      <c r="K166" s="2">
        <v>6.8632300000000007E-2</v>
      </c>
      <c r="L166" s="4">
        <f>IFERROR(DataGHGFAO[[#This Row],[Livestock_MtCO2e]]/DataGHGFAO[[#This Row],[AFOLU_MtCO2e]],"")</f>
        <v>1.5086751851164631E-3</v>
      </c>
      <c r="N166" t="s">
        <v>213</v>
      </c>
      <c r="O166">
        <v>2016</v>
      </c>
      <c r="P166" t="s">
        <v>641</v>
      </c>
      <c r="Q166">
        <v>-65.057500000000005</v>
      </c>
      <c r="S166" t="s">
        <v>341</v>
      </c>
      <c r="T166" t="s">
        <v>342</v>
      </c>
      <c r="U166">
        <v>5.8535880324974521</v>
      </c>
      <c r="V166">
        <v>21.429680276135162</v>
      </c>
      <c r="W166">
        <v>0</v>
      </c>
      <c r="X166">
        <v>3.4047303018666659E-2</v>
      </c>
      <c r="Y166">
        <v>27.317315611651281</v>
      </c>
      <c r="Z166">
        <v>27.460228217401649</v>
      </c>
      <c r="AA166">
        <v>0.31749707619111212</v>
      </c>
      <c r="AB166">
        <v>19.685509753276278</v>
      </c>
      <c r="AC166">
        <v>7.0038481900000003</v>
      </c>
      <c r="AD166">
        <v>27.460228217401649</v>
      </c>
      <c r="AE166">
        <v>0.36821559532487386</v>
      </c>
      <c r="AF166">
        <v>20.003006829467392</v>
      </c>
      <c r="AG166">
        <v>0.73224642984085098</v>
      </c>
      <c r="AI166" t="s">
        <v>341</v>
      </c>
      <c r="AJ166" t="s">
        <v>342</v>
      </c>
      <c r="AK166">
        <f>SUMIFS(DataLandRemPot[CO2 removal potential],DataLandRemPot[ISO3],DataShLandRemPot[[#This Row],[ISO3]])</f>
        <v>27.317315611651281</v>
      </c>
      <c r="AL166">
        <f>SUMIFS(DataLandRemPot[CO2 removal potential],DataLandRemPot[ISO3],DataShLandRemPot[[#This Row],[ISO3]])+SUMIFS(DataLandRemPot[SCS cropland],DataLandRemPot[ISO3],DataShLandRemPot[[#This Row],[ISO3]])+SUMIFS(DataLandRemPot[SCS grassland],DataLandRemPot[ISO3],DataShLandRemPot[[#This Row],[ISO3]])+SUMIFS(DataLandRemPot[Agroforestry],DataLandRemPot[ISO3],DataShLandRemPot[[#This Row],[ISO3]])</f>
        <v>54.324170631118676</v>
      </c>
      <c r="AM166">
        <f>SUMIFS(DataGHGFAO[TotalGHG_MtCO2e_2019],DataGHGFAO[ISO3],DataShLandRemPot[[#This Row],[ISO3]])-SUMIFS(DataGHGFAO[LULUCF_MtCO2e],DataGHGFAO[ISO3],DataShLandRemPot[[#This Row],[ISO3]])</f>
        <v>83.202770700000002</v>
      </c>
      <c r="AN166">
        <f>SUMIFS(DataGHGI[MtCO2e],DataGHGI[ISO3],DataShLandRemPot[[#This Row],[ISO3]])-SUMIFS(DataGHGI[MtCO2e],DataGHGI[Sector],"Land-Use Change and Forestry",DataGHGI[ISO3],DataShLandRemPot[[#This Row],[ISO3]])</f>
        <v>55.468215964759494</v>
      </c>
      <c r="AO166" s="3">
        <f>IFERROR(DataShLandRemPot[[#This Row],[CO2Removal_noagri]]/DataShLandRemPot[[#This Row],[FAOGHG_noLULUCF]],"")</f>
        <v>0.32832218665106644</v>
      </c>
      <c r="AP166" s="3">
        <f>IFERROR(DataShLandRemPot[[#This Row],[CO2Removal_withagri]]/DataShLandRemPot[[#This Row],[FAOGHG_noLULUCF]],"")</f>
        <v>0.65291300006093034</v>
      </c>
      <c r="AQ166" s="3">
        <f>IFERROR(DataShLandRemPot[[#This Row],[CO2Removal_noagri]]/DataShLandRemPot[[#This Row],[GHGI_noLULUCF]],"")</f>
        <v>0.49248592435362865</v>
      </c>
      <c r="AR166" s="3">
        <f>IFERROR(DataShLandRemPot[[#This Row],[CO2Removal_withagri]]/DataShLandRemPot[[#This Row],[GHGI_noLULUCF]],"")</f>
        <v>0.97937475879217639</v>
      </c>
      <c r="AS166" s="3"/>
      <c r="AU166" t="s">
        <v>195</v>
      </c>
      <c r="AV166" t="s">
        <v>196</v>
      </c>
      <c r="AW166">
        <v>3</v>
      </c>
      <c r="AX166">
        <v>1</v>
      </c>
      <c r="AY166">
        <v>113</v>
      </c>
      <c r="AZ166">
        <v>117</v>
      </c>
      <c r="BA166">
        <v>8</v>
      </c>
      <c r="BB166">
        <v>2232</v>
      </c>
    </row>
    <row r="167" spans="1:54">
      <c r="A167" s="2" t="s">
        <v>331</v>
      </c>
      <c r="B167" s="2" t="s">
        <v>332</v>
      </c>
      <c r="C167" s="2">
        <v>42.51</v>
      </c>
      <c r="D167" s="2">
        <v>40.215374199999999</v>
      </c>
      <c r="E167" s="4">
        <v>0.94602150552811104</v>
      </c>
      <c r="F167" s="2">
        <v>22.863222499999999</v>
      </c>
      <c r="G167" s="2">
        <v>17.3521517</v>
      </c>
      <c r="H167" s="4">
        <v>0.43148054805368441</v>
      </c>
      <c r="I167" s="2">
        <v>4.2547900000002414E-2</v>
      </c>
      <c r="J167" s="4">
        <f>IFERROR(DataGHGFAO[[#This Row],[Crop_MtCO2e]]/DataGHGFAO[[#This Row],[AFOLU_MtCO2e]],"")</f>
        <v>1.0580008478449621E-3</v>
      </c>
      <c r="K167" s="2">
        <v>22.820674599999997</v>
      </c>
      <c r="L167" s="4">
        <f>IFERROR(DataGHGFAO[[#This Row],[Livestock_MtCO2e]]/DataGHGFAO[[#This Row],[AFOLU_MtCO2e]],"")</f>
        <v>0.56746145109847057</v>
      </c>
      <c r="N167" t="s">
        <v>213</v>
      </c>
      <c r="O167">
        <v>2016</v>
      </c>
      <c r="P167" t="s">
        <v>642</v>
      </c>
      <c r="Q167">
        <v>4.9400000000000004</v>
      </c>
      <c r="S167" t="s">
        <v>273</v>
      </c>
      <c r="T167" t="s">
        <v>274</v>
      </c>
      <c r="U167">
        <v>24.850508510506856</v>
      </c>
      <c r="V167">
        <v>0.85010395028400465</v>
      </c>
      <c r="W167">
        <v>0</v>
      </c>
      <c r="X167">
        <v>0.24387800049066666</v>
      </c>
      <c r="Y167">
        <v>25.944490461281529</v>
      </c>
      <c r="Z167">
        <v>46.862070143465829</v>
      </c>
      <c r="AA167">
        <v>0.85885902801806313</v>
      </c>
      <c r="AB167">
        <v>0.30140879833496054</v>
      </c>
      <c r="AC167">
        <v>4.3134663140000002</v>
      </c>
      <c r="AD167">
        <v>46.862070143465829</v>
      </c>
      <c r="AE167">
        <v>3.6929770573116985E-2</v>
      </c>
      <c r="AF167">
        <v>1.1602678263530237</v>
      </c>
      <c r="AG167">
        <v>4.4721164521791583E-2</v>
      </c>
      <c r="AI167" t="s">
        <v>273</v>
      </c>
      <c r="AJ167" t="s">
        <v>274</v>
      </c>
      <c r="AK167">
        <f>SUMIFS(DataLandRemPot[CO2 removal potential],DataLandRemPot[ISO3],DataShLandRemPot[[#This Row],[ISO3]])</f>
        <v>25.944490461281529</v>
      </c>
      <c r="AL167">
        <f>SUMIFS(DataLandRemPot[CO2 removal potential],DataLandRemPot[ISO3],DataShLandRemPot[[#This Row],[ISO3]])+SUMIFS(DataLandRemPot[SCS cropland],DataLandRemPot[ISO3],DataShLandRemPot[[#This Row],[ISO3]])+SUMIFS(DataLandRemPot[SCS grassland],DataLandRemPot[ISO3],DataShLandRemPot[[#This Row],[ISO3]])+SUMIFS(DataLandRemPot[Agroforestry],DataLandRemPot[ISO3],DataShLandRemPot[[#This Row],[ISO3]])</f>
        <v>31.418224601634552</v>
      </c>
      <c r="AM167">
        <f>SUMIFS(DataGHGFAO[TotalGHG_MtCO2e_2019],DataGHGFAO[ISO3],DataShLandRemPot[[#This Row],[ISO3]])-SUMIFS(DataGHGFAO[LULUCF_MtCO2e],DataGHGFAO[ISO3],DataShLandRemPot[[#This Row],[ISO3]])</f>
        <v>18.795288499999995</v>
      </c>
      <c r="AN167">
        <f>SUMIFS(DataGHGI[MtCO2e],DataGHGI[ISO3],DataShLandRemPot[[#This Row],[ISO3]])-SUMIFS(DataGHGI[MtCO2e],DataGHGI[Sector],"Land-Use Change and Forestry",DataGHGI[ISO3],DataShLandRemPot[[#This Row],[ISO3]])</f>
        <v>11.980635999999997</v>
      </c>
      <c r="AO167" s="3">
        <f>IFERROR(DataShLandRemPot[[#This Row],[CO2Removal_noagri]]/DataShLandRemPot[[#This Row],[FAOGHG_noLULUCF]],"")</f>
        <v>1.3803720257489815</v>
      </c>
      <c r="AP167" s="3">
        <f>IFERROR(DataShLandRemPot[[#This Row],[CO2Removal_withagri]]/DataShLandRemPot[[#This Row],[FAOGHG_noLULUCF]],"")</f>
        <v>1.6716010824539651</v>
      </c>
      <c r="AQ167" s="3">
        <f>IFERROR(DataShLandRemPot[[#This Row],[CO2Removal_noagri]]/DataShLandRemPot[[#This Row],[GHGI_noLULUCF]],"")</f>
        <v>2.1655353239411945</v>
      </c>
      <c r="AR167" s="3">
        <f>IFERROR(DataShLandRemPot[[#This Row],[CO2Removal_withagri]]/DataShLandRemPot[[#This Row],[GHGI_noLULUCF]],"")</f>
        <v>2.6224170905146069</v>
      </c>
      <c r="AS167" s="3"/>
      <c r="AU167" t="s">
        <v>283</v>
      </c>
      <c r="AV167" t="s">
        <v>284</v>
      </c>
      <c r="AW167">
        <v>4</v>
      </c>
      <c r="AX167">
        <v>6</v>
      </c>
      <c r="AY167">
        <v>22</v>
      </c>
      <c r="AZ167">
        <v>32</v>
      </c>
      <c r="BA167">
        <v>9</v>
      </c>
      <c r="BB167">
        <v>2464</v>
      </c>
    </row>
    <row r="168" spans="1:54">
      <c r="A168" s="2" t="s">
        <v>87</v>
      </c>
      <c r="B168" s="2" t="s">
        <v>88</v>
      </c>
      <c r="C168" s="2">
        <v>562.19000000000005</v>
      </c>
      <c r="D168" s="2">
        <v>35.944470200000005</v>
      </c>
      <c r="E168" s="4">
        <v>6.3936516480193537E-2</v>
      </c>
      <c r="F168" s="2">
        <v>29.191115099999998</v>
      </c>
      <c r="G168" s="2">
        <v>6.7533551999999997</v>
      </c>
      <c r="H168" s="4">
        <v>0.1878830084968118</v>
      </c>
      <c r="I168" s="2">
        <v>4.9578353999999969</v>
      </c>
      <c r="J168" s="4">
        <f>IFERROR(DataGHGFAO[[#This Row],[Crop_MtCO2e]]/DataGHGFAO[[#This Row],[AFOLU_MtCO2e]],"")</f>
        <v>0.13793040688634203</v>
      </c>
      <c r="K168" s="2">
        <v>24.233279700000001</v>
      </c>
      <c r="L168" s="4">
        <f>IFERROR(DataGHGFAO[[#This Row],[Livestock_MtCO2e]]/DataGHGFAO[[#This Row],[AFOLU_MtCO2e]],"")</f>
        <v>0.67418658739891502</v>
      </c>
      <c r="N168" t="s">
        <v>213</v>
      </c>
      <c r="O168">
        <v>2016</v>
      </c>
      <c r="P168" t="s">
        <v>643</v>
      </c>
      <c r="Q168">
        <v>0</v>
      </c>
      <c r="S168" t="s">
        <v>355</v>
      </c>
      <c r="T168" t="s">
        <v>356</v>
      </c>
      <c r="U168">
        <v>0.67105885090860773</v>
      </c>
      <c r="V168">
        <v>1.3894944282259729</v>
      </c>
      <c r="W168">
        <v>5.45E-2</v>
      </c>
      <c r="X168">
        <v>0</v>
      </c>
      <c r="Y168">
        <v>2.1150532791345809</v>
      </c>
      <c r="Z168">
        <v>2.1310776458012475</v>
      </c>
      <c r="AA168">
        <v>1.690601296725714</v>
      </c>
      <c r="AB168">
        <v>16.450179687281633</v>
      </c>
      <c r="AC168">
        <v>23.36759545</v>
      </c>
      <c r="AD168">
        <v>2.1310776458012475</v>
      </c>
      <c r="AE168">
        <v>0.4158494896732588</v>
      </c>
      <c r="AF168">
        <v>18.140780984007346</v>
      </c>
      <c r="AG168">
        <v>8.5769853473525899</v>
      </c>
      <c r="AI168" t="s">
        <v>355</v>
      </c>
      <c r="AJ168" t="s">
        <v>356</v>
      </c>
      <c r="AK168">
        <f>SUMIFS(DataLandRemPot[CO2 removal potential],DataLandRemPot[ISO3],DataShLandRemPot[[#This Row],[ISO3]])</f>
        <v>2.1150532791345809</v>
      </c>
      <c r="AL168">
        <f>SUMIFS(DataLandRemPot[CO2 removal potential],DataLandRemPot[ISO3],DataShLandRemPot[[#This Row],[ISO3]])+SUMIFS(DataLandRemPot[SCS cropland],DataLandRemPot[ISO3],DataShLandRemPot[[#This Row],[ISO3]])+SUMIFS(DataLandRemPot[SCS grassland],DataLandRemPot[ISO3],DataShLandRemPot[[#This Row],[ISO3]])+SUMIFS(DataLandRemPot[Agroforestry],DataLandRemPot[ISO3],DataShLandRemPot[[#This Row],[ISO3]])</f>
        <v>43.623429713141931</v>
      </c>
      <c r="AM168">
        <f>SUMIFS(DataGHGFAO[TotalGHG_MtCO2e_2019],DataGHGFAO[ISO3],DataShLandRemPot[[#This Row],[ISO3]])-SUMIFS(DataGHGFAO[LULUCF_MtCO2e],DataGHGFAO[ISO3],DataShLandRemPot[[#This Row],[ISO3]])</f>
        <v>42.7158978</v>
      </c>
      <c r="AN168">
        <f>SUMIFS(DataGHGI[MtCO2e],DataGHGI[ISO3],DataShLandRemPot[[#This Row],[ISO3]])-SUMIFS(DataGHGI[MtCO2e],DataGHGI[Sector],"Land-Use Change and Forestry",DataGHGI[ISO3],DataShLandRemPot[[#This Row],[ISO3]])</f>
        <v>15.52</v>
      </c>
      <c r="AO168" s="3">
        <f>IFERROR(DataShLandRemPot[[#This Row],[CO2Removal_noagri]]/DataShLandRemPot[[#This Row],[FAOGHG_noLULUCF]],"")</f>
        <v>4.9514428773977E-2</v>
      </c>
      <c r="AP168" s="3">
        <f>IFERROR(DataShLandRemPot[[#This Row],[CO2Removal_withagri]]/DataShLandRemPot[[#This Row],[FAOGHG_noLULUCF]],"")</f>
        <v>1.021245764689088</v>
      </c>
      <c r="AQ168" s="3">
        <f>IFERROR(DataShLandRemPot[[#This Row],[CO2Removal_noagri]]/DataShLandRemPot[[#This Row],[GHGI_noLULUCF]],"")</f>
        <v>0.13627920612980546</v>
      </c>
      <c r="AR168" s="3">
        <f>IFERROR(DataShLandRemPot[[#This Row],[CO2Removal_withagri]]/DataShLandRemPot[[#This Row],[GHGI_noLULUCF]],"")</f>
        <v>2.8107879969807947</v>
      </c>
      <c r="AS168" s="3"/>
      <c r="AU168" t="s">
        <v>35</v>
      </c>
      <c r="AV168" t="s">
        <v>36</v>
      </c>
      <c r="AW168">
        <v>23</v>
      </c>
      <c r="AX168">
        <v>10</v>
      </c>
      <c r="AY168">
        <v>59</v>
      </c>
      <c r="AZ168">
        <v>92</v>
      </c>
      <c r="BA168">
        <v>170</v>
      </c>
      <c r="BB168">
        <v>2959</v>
      </c>
    </row>
    <row r="169" spans="1:54">
      <c r="A169" s="2" t="s">
        <v>51</v>
      </c>
      <c r="B169" s="2" t="s">
        <v>52</v>
      </c>
      <c r="C169" s="2">
        <v>652.66</v>
      </c>
      <c r="D169" s="2">
        <v>-30.952394499999997</v>
      </c>
      <c r="E169" s="4">
        <v>-4.742499080685196E-2</v>
      </c>
      <c r="F169" s="2">
        <v>14.843208800000001</v>
      </c>
      <c r="G169" s="2">
        <v>-45.795603300000003</v>
      </c>
      <c r="H169" s="4">
        <v>0.75521933418613263</v>
      </c>
      <c r="I169" s="2">
        <v>5.8058163000000018</v>
      </c>
      <c r="J169" s="4">
        <f>IFERROR(DataGHGFAO[[#This Row],[Crop_MtCO2e]]/DataGHGFAO[[#This Row],[AFOLU_MtCO2e]],"")</f>
        <v>-0.18757244451636859</v>
      </c>
      <c r="K169" s="2">
        <v>9.0373924999999993</v>
      </c>
      <c r="L169" s="4">
        <f>IFERROR(DataGHGFAO[[#This Row],[Livestock_MtCO2e]]/DataGHGFAO[[#This Row],[AFOLU_MtCO2e]],"")</f>
        <v>-0.29197716835768556</v>
      </c>
      <c r="N169" t="s">
        <v>89</v>
      </c>
      <c r="O169">
        <v>2014</v>
      </c>
      <c r="P169" t="s">
        <v>638</v>
      </c>
      <c r="Q169">
        <v>9558.5750000000007</v>
      </c>
      <c r="S169" t="s">
        <v>233</v>
      </c>
      <c r="T169" t="s">
        <v>234</v>
      </c>
      <c r="U169">
        <v>89.064406134713167</v>
      </c>
      <c r="V169">
        <v>12.829210555927858</v>
      </c>
      <c r="W169">
        <v>1.635</v>
      </c>
      <c r="X169">
        <v>0.25796342481066664</v>
      </c>
      <c r="Y169">
        <v>103.7865801154517</v>
      </c>
      <c r="Z169">
        <v>174.30818317299463</v>
      </c>
      <c r="AA169">
        <v>20.693744416924435</v>
      </c>
      <c r="AB169">
        <v>12.384940012202266</v>
      </c>
      <c r="AC169">
        <v>40.913243420000001</v>
      </c>
      <c r="AD169">
        <v>174.30818317299463</v>
      </c>
      <c r="AE169">
        <v>0.1860668356813833</v>
      </c>
      <c r="AF169">
        <v>33.078684429126703</v>
      </c>
      <c r="AG169">
        <v>0.31871831977053422</v>
      </c>
      <c r="AI169" t="s">
        <v>233</v>
      </c>
      <c r="AJ169" t="s">
        <v>234</v>
      </c>
      <c r="AK169">
        <f>SUMIFS(DataLandRemPot[CO2 removal potential],DataLandRemPot[ISO3],DataShLandRemPot[[#This Row],[ISO3]])</f>
        <v>103.7865801154517</v>
      </c>
      <c r="AL169">
        <f>SUMIFS(DataLandRemPot[CO2 removal potential],DataLandRemPot[ISO3],DataShLandRemPot[[#This Row],[ISO3]])+SUMIFS(DataLandRemPot[SCS cropland],DataLandRemPot[ISO3],DataShLandRemPot[[#This Row],[ISO3]])+SUMIFS(DataLandRemPot[SCS grassland],DataLandRemPot[ISO3],DataShLandRemPot[[#This Row],[ISO3]])+SUMIFS(DataLandRemPot[Agroforestry],DataLandRemPot[ISO3],DataShLandRemPot[[#This Row],[ISO3]])</f>
        <v>177.77850796457841</v>
      </c>
      <c r="AM169">
        <f>SUMIFS(DataGHGFAO[TotalGHG_MtCO2e_2019],DataGHGFAO[ISO3],DataShLandRemPot[[#This Row],[ISO3]])-SUMIFS(DataGHGFAO[LULUCF_MtCO2e],DataGHGFAO[ISO3],DataShLandRemPot[[#This Row],[ISO3]])</f>
        <v>308.18439960000001</v>
      </c>
      <c r="AN169">
        <f>SUMIFS(DataGHGI[MtCO2e],DataGHGI[ISO3],DataShLandRemPot[[#This Row],[ISO3]])-SUMIFS(DataGHGI[MtCO2e],DataGHGI[Sector],"Land-Use Change and Forestry",DataGHGI[ISO3],DataShLandRemPot[[#This Row],[ISO3]])</f>
        <v>212.44400000000002</v>
      </c>
      <c r="AO169" s="3">
        <f>IFERROR(DataShLandRemPot[[#This Row],[CO2Removal_noagri]]/DataShLandRemPot[[#This Row],[FAOGHG_noLULUCF]],"")</f>
        <v>0.33676779308154081</v>
      </c>
      <c r="AP169" s="3">
        <f>IFERROR(DataShLandRemPot[[#This Row],[CO2Removal_withagri]]/DataShLandRemPot[[#This Row],[FAOGHG_noLULUCF]],"")</f>
        <v>0.57685758330182013</v>
      </c>
      <c r="AQ169" s="3">
        <f>IFERROR(DataShLandRemPot[[#This Row],[CO2Removal_noagri]]/DataShLandRemPot[[#This Row],[GHGI_noLULUCF]],"")</f>
        <v>0.48853617948942635</v>
      </c>
      <c r="AR169" s="3">
        <f>IFERROR(DataShLandRemPot[[#This Row],[CO2Removal_withagri]]/DataShLandRemPot[[#This Row],[GHGI_noLULUCF]],"")</f>
        <v>0.83682527143425278</v>
      </c>
      <c r="AS169" s="3"/>
      <c r="AU169" t="s">
        <v>167</v>
      </c>
      <c r="AV169" t="s">
        <v>168</v>
      </c>
      <c r="AW169">
        <v>27</v>
      </c>
      <c r="AX169">
        <v>29</v>
      </c>
      <c r="AY169">
        <v>0</v>
      </c>
      <c r="AZ169">
        <v>56</v>
      </c>
      <c r="BA169">
        <v>194</v>
      </c>
      <c r="BB169">
        <v>3499</v>
      </c>
    </row>
    <row r="170" spans="1:54">
      <c r="A170" s="2" t="s">
        <v>349</v>
      </c>
      <c r="B170" s="2" t="s">
        <v>350</v>
      </c>
      <c r="C170" s="2">
        <v>60.33</v>
      </c>
      <c r="D170" s="2">
        <v>52.5397617</v>
      </c>
      <c r="E170" s="4">
        <v>0.87087289408254598</v>
      </c>
      <c r="F170" s="2">
        <v>43.122593699999996</v>
      </c>
      <c r="G170" s="2">
        <v>9.4171680000000002</v>
      </c>
      <c r="H170" s="4">
        <v>0.17923887918966333</v>
      </c>
      <c r="I170" s="2">
        <v>13.893541999999993</v>
      </c>
      <c r="J170" s="4">
        <f>IFERROR(DataGHGFAO[[#This Row],[Crop_MtCO2e]]/DataGHGFAO[[#This Row],[AFOLU_MtCO2e]],"")</f>
        <v>0.26443861849491396</v>
      </c>
      <c r="K170" s="2">
        <v>29.229051700000003</v>
      </c>
      <c r="L170" s="4">
        <f>IFERROR(DataGHGFAO[[#This Row],[Livestock_MtCO2e]]/DataGHGFAO[[#This Row],[AFOLU_MtCO2e]],"")</f>
        <v>0.55632250231542257</v>
      </c>
      <c r="N170" t="s">
        <v>89</v>
      </c>
      <c r="O170">
        <v>2014</v>
      </c>
      <c r="P170" t="s">
        <v>639</v>
      </c>
      <c r="Q170">
        <v>1717.0119999999999</v>
      </c>
      <c r="S170" t="s">
        <v>21</v>
      </c>
      <c r="T170" t="s">
        <v>22</v>
      </c>
      <c r="U170">
        <v>3.0061240489738687E-2</v>
      </c>
      <c r="V170">
        <v>9.2997271717613428E-4</v>
      </c>
      <c r="W170">
        <v>0</v>
      </c>
      <c r="X170">
        <v>0</v>
      </c>
      <c r="Y170">
        <v>3.0991213206914822E-2</v>
      </c>
      <c r="Z170">
        <v>3.0991213206914822E-2</v>
      </c>
      <c r="AA170">
        <v>8.1708648277911873E-4</v>
      </c>
      <c r="AB170">
        <v>0</v>
      </c>
      <c r="AC170">
        <v>0</v>
      </c>
      <c r="AD170">
        <v>3.0991213206914822E-2</v>
      </c>
      <c r="AE170">
        <v>2.5687839046733427E-2</v>
      </c>
      <c r="AF170">
        <v>8.1708648277911873E-4</v>
      </c>
      <c r="AG170">
        <v>2.6365101531320777E-2</v>
      </c>
      <c r="AI170" t="s">
        <v>21</v>
      </c>
      <c r="AJ170" t="s">
        <v>22</v>
      </c>
      <c r="AK170">
        <f>SUMIFS(DataLandRemPot[CO2 removal potential],DataLandRemPot[ISO3],DataShLandRemPot[[#This Row],[ISO3]])</f>
        <v>3.0991213206914822E-2</v>
      </c>
      <c r="AL170">
        <f>SUMIFS(DataLandRemPot[CO2 removal potential],DataLandRemPot[ISO3],DataShLandRemPot[[#This Row],[ISO3]])+SUMIFS(DataLandRemPot[SCS cropland],DataLandRemPot[ISO3],DataShLandRemPot[[#This Row],[ISO3]])+SUMIFS(DataLandRemPot[SCS grassland],DataLandRemPot[ISO3],DataShLandRemPot[[#This Row],[ISO3]])+SUMIFS(DataLandRemPot[Agroforestry],DataLandRemPot[ISO3],DataShLandRemPot[[#This Row],[ISO3]])</f>
        <v>3.1808299689693939E-2</v>
      </c>
      <c r="AM170">
        <f>SUMIFS(DataGHGFAO[TotalGHG_MtCO2e_2019],DataGHGFAO[ISO3],DataShLandRemPot[[#This Row],[ISO3]])-SUMIFS(DataGHGFAO[LULUCF_MtCO2e],DataGHGFAO[ISO3],DataShLandRemPot[[#This Row],[ISO3]])</f>
        <v>0.6321793</v>
      </c>
      <c r="AN170">
        <f>SUMIFS(DataGHGI[MtCO2e],DataGHGI[ISO3],DataShLandRemPot[[#This Row],[ISO3]])-SUMIFS(DataGHGI[MtCO2e],DataGHGI[Sector],"Land-Use Change and Forestry",DataGHGI[ISO3],DataShLandRemPot[[#This Row],[ISO3]])</f>
        <v>2.6077740000000002E-2</v>
      </c>
      <c r="AO170" s="3">
        <f>IFERROR(DataShLandRemPot[[#This Row],[CO2Removal_noagri]]/DataShLandRemPot[[#This Row],[FAOGHG_noLULUCF]],"")</f>
        <v>4.902282185910678E-2</v>
      </c>
      <c r="AP170" s="3">
        <f>IFERROR(DataShLandRemPot[[#This Row],[CO2Removal_withagri]]/DataShLandRemPot[[#This Row],[FAOGHG_noLULUCF]],"")</f>
        <v>5.0315313534773976E-2</v>
      </c>
      <c r="AQ170" s="3">
        <f>IFERROR(DataShLandRemPot[[#This Row],[CO2Removal_noagri]]/DataShLandRemPot[[#This Row],[GHGI_noLULUCF]],"")</f>
        <v>1.1884163737699209</v>
      </c>
      <c r="AR170" s="3">
        <f>IFERROR(DataShLandRemPot[[#This Row],[CO2Removal_withagri]]/DataShLandRemPot[[#This Row],[GHGI_noLULUCF]],"")</f>
        <v>1.2197490921258489</v>
      </c>
      <c r="AS170" s="3"/>
      <c r="AU170" t="s">
        <v>155</v>
      </c>
      <c r="AV170" t="s">
        <v>156</v>
      </c>
      <c r="AW170">
        <v>46</v>
      </c>
      <c r="AX170">
        <v>36</v>
      </c>
      <c r="AY170">
        <v>0</v>
      </c>
      <c r="AZ170">
        <v>82</v>
      </c>
      <c r="BA170">
        <v>338</v>
      </c>
      <c r="BB170">
        <v>3734</v>
      </c>
    </row>
    <row r="171" spans="1:54">
      <c r="A171" s="2" t="s">
        <v>183</v>
      </c>
      <c r="B171" s="2" t="s">
        <v>184</v>
      </c>
      <c r="C171" s="2">
        <v>293.08</v>
      </c>
      <c r="D171" s="2">
        <v>27.629315200000001</v>
      </c>
      <c r="E171" s="4">
        <v>9.4272264228197081E-2</v>
      </c>
      <c r="F171" s="2">
        <v>41.494771699999994</v>
      </c>
      <c r="G171" s="2">
        <v>-13.865456500000001</v>
      </c>
      <c r="H171" s="4">
        <v>0.25045880320269348</v>
      </c>
      <c r="I171" s="2">
        <v>8.5372106999999957</v>
      </c>
      <c r="J171" s="4">
        <f>IFERROR(DataGHGFAO[[#This Row],[Crop_MtCO2e]]/DataGHGFAO[[#This Row],[AFOLU_MtCO2e]],"")</f>
        <v>0.30899103500038955</v>
      </c>
      <c r="K171" s="2">
        <v>32.957560999999998</v>
      </c>
      <c r="L171" s="4">
        <f>IFERROR(DataGHGFAO[[#This Row],[Livestock_MtCO2e]]/DataGHGFAO[[#This Row],[AFOLU_MtCO2e]],"")</f>
        <v>1.1928475520088171</v>
      </c>
      <c r="N171" t="s">
        <v>89</v>
      </c>
      <c r="O171">
        <v>2014</v>
      </c>
      <c r="P171" t="s">
        <v>640</v>
      </c>
      <c r="Q171">
        <v>829.84500000000003</v>
      </c>
      <c r="S171" t="s">
        <v>462</v>
      </c>
      <c r="T171" t="s">
        <v>463</v>
      </c>
      <c r="U171">
        <v>2.1483638637916552E-4</v>
      </c>
      <c r="V171">
        <v>0</v>
      </c>
      <c r="W171">
        <v>0</v>
      </c>
      <c r="X171">
        <v>0</v>
      </c>
      <c r="Y171">
        <v>2.1483638637916552E-4</v>
      </c>
      <c r="Z171">
        <v>2.1483638637916552E-4</v>
      </c>
      <c r="AA171">
        <v>0</v>
      </c>
      <c r="AB171">
        <v>0</v>
      </c>
      <c r="AC171">
        <v>0</v>
      </c>
      <c r="AD171">
        <v>2.1483638637916552E-4</v>
      </c>
      <c r="AE171">
        <v>0</v>
      </c>
      <c r="AF171">
        <v>0</v>
      </c>
      <c r="AG171">
        <v>0</v>
      </c>
      <c r="AI171" t="s">
        <v>462</v>
      </c>
      <c r="AJ171" t="s">
        <v>463</v>
      </c>
      <c r="AK171">
        <f>SUMIFS(DataLandRemPot[CO2 removal potential],DataLandRemPot[ISO3],DataShLandRemPot[[#This Row],[ISO3]])</f>
        <v>2.1483638637916552E-4</v>
      </c>
      <c r="AL171">
        <f>SUMIFS(DataLandRemPot[CO2 removal potential],DataLandRemPot[ISO3],DataShLandRemPot[[#This Row],[ISO3]])+SUMIFS(DataLandRemPot[SCS cropland],DataLandRemPot[ISO3],DataShLandRemPot[[#This Row],[ISO3]])+SUMIFS(DataLandRemPot[SCS grassland],DataLandRemPot[ISO3],DataShLandRemPot[[#This Row],[ISO3]])+SUMIFS(DataLandRemPot[Agroforestry],DataLandRemPot[ISO3],DataShLandRemPot[[#This Row],[ISO3]])</f>
        <v>2.1483638637916552E-4</v>
      </c>
      <c r="AM171">
        <f>SUMIFS(DataGHGFAO[TotalGHG_MtCO2e_2019],DataGHGFAO[ISO3],DataShLandRemPot[[#This Row],[ISO3]])-SUMIFS(DataGHGFAO[LULUCF_MtCO2e],DataGHGFAO[ISO3],DataShLandRemPot[[#This Row],[ISO3]])</f>
        <v>0</v>
      </c>
      <c r="AN171">
        <f>SUMIFS(DataGHGI[MtCO2e],DataGHGI[ISO3],DataShLandRemPot[[#This Row],[ISO3]])-SUMIFS(DataGHGI[MtCO2e],DataGHGI[Sector],"Land-Use Change and Forestry",DataGHGI[ISO3],DataShLandRemPot[[#This Row],[ISO3]])</f>
        <v>0</v>
      </c>
      <c r="AO171" s="3" t="str">
        <f>IFERROR(DataShLandRemPot[[#This Row],[CO2Removal_noagri]]/DataShLandRemPot[[#This Row],[FAOGHG_noLULUCF]],"")</f>
        <v/>
      </c>
      <c r="AP171" s="3" t="str">
        <f>IFERROR(DataShLandRemPot[[#This Row],[CO2Removal_withagri]]/DataShLandRemPot[[#This Row],[FAOGHG_noLULUCF]],"")</f>
        <v/>
      </c>
      <c r="AQ171" s="3" t="str">
        <f>IFERROR(DataShLandRemPot[[#This Row],[CO2Removal_noagri]]/DataShLandRemPot[[#This Row],[GHGI_noLULUCF]],"")</f>
        <v/>
      </c>
      <c r="AR171" s="3" t="str">
        <f>IFERROR(DataShLandRemPot[[#This Row],[CO2Removal_withagri]]/DataShLandRemPot[[#This Row],[GHGI_noLULUCF]],"")</f>
        <v/>
      </c>
      <c r="AS171" s="3"/>
      <c r="AU171" t="s">
        <v>105</v>
      </c>
      <c r="AV171" t="s">
        <v>106</v>
      </c>
      <c r="AW171">
        <v>140</v>
      </c>
      <c r="AX171">
        <v>146</v>
      </c>
      <c r="AY171">
        <v>1</v>
      </c>
      <c r="AZ171">
        <v>287</v>
      </c>
      <c r="BA171">
        <v>216</v>
      </c>
      <c r="BB171">
        <v>2879</v>
      </c>
    </row>
    <row r="172" spans="1:54">
      <c r="A172" s="2" t="s">
        <v>199</v>
      </c>
      <c r="B172" s="2" t="s">
        <v>200</v>
      </c>
      <c r="C172" s="2">
        <v>37.9</v>
      </c>
      <c r="D172" s="2">
        <v>7.9833020000000001</v>
      </c>
      <c r="E172" s="4">
        <v>0.21064121372031663</v>
      </c>
      <c r="F172" s="2">
        <v>6.0723495999999999</v>
      </c>
      <c r="G172" s="2">
        <v>1.9109524</v>
      </c>
      <c r="H172" s="4">
        <v>0.23936867226117714</v>
      </c>
      <c r="I172" s="2">
        <v>3.951422</v>
      </c>
      <c r="J172" s="4">
        <f>IFERROR(DataGHGFAO[[#This Row],[Crop_MtCO2e]]/DataGHGFAO[[#This Row],[AFOLU_MtCO2e]],"")</f>
        <v>0.49496085704887527</v>
      </c>
      <c r="K172" s="2">
        <v>2.1209275999999999</v>
      </c>
      <c r="L172" s="4">
        <f>IFERROR(DataGHGFAO[[#This Row],[Livestock_MtCO2e]]/DataGHGFAO[[#This Row],[AFOLU_MtCO2e]],"")</f>
        <v>0.26567047068994759</v>
      </c>
      <c r="N172" t="s">
        <v>89</v>
      </c>
      <c r="O172">
        <v>2014</v>
      </c>
      <c r="P172" t="s">
        <v>641</v>
      </c>
      <c r="Q172">
        <v>-1114.79</v>
      </c>
      <c r="S172" t="s">
        <v>552</v>
      </c>
      <c r="T172" t="s">
        <v>553</v>
      </c>
      <c r="U172">
        <v>4.6384641217991837E-2</v>
      </c>
      <c r="V172">
        <v>6.744162144961327E-2</v>
      </c>
      <c r="W172">
        <v>0</v>
      </c>
      <c r="X172">
        <v>0</v>
      </c>
      <c r="Y172">
        <v>0.11382626266760511</v>
      </c>
      <c r="Z172">
        <v>0.11382626266760511</v>
      </c>
      <c r="AA172">
        <v>2.0642795022670335E-3</v>
      </c>
      <c r="AB172">
        <v>0</v>
      </c>
      <c r="AC172">
        <v>0</v>
      </c>
      <c r="AD172">
        <v>0.11382626266760511</v>
      </c>
      <c r="AE172">
        <v>1.7812320691719747E-2</v>
      </c>
      <c r="AF172">
        <v>2.0642795022670335E-3</v>
      </c>
      <c r="AG172">
        <v>1.813535342274333E-2</v>
      </c>
      <c r="AI172" t="s">
        <v>552</v>
      </c>
      <c r="AJ172" t="s">
        <v>553</v>
      </c>
      <c r="AK172">
        <f>SUMIFS(DataLandRemPot[CO2 removal potential],DataLandRemPot[ISO3],DataShLandRemPot[[#This Row],[ISO3]])</f>
        <v>0.11382626266760511</v>
      </c>
      <c r="AL172">
        <f>SUMIFS(DataLandRemPot[CO2 removal potential],DataLandRemPot[ISO3],DataShLandRemPot[[#This Row],[ISO3]])+SUMIFS(DataLandRemPot[SCS cropland],DataLandRemPot[ISO3],DataShLandRemPot[[#This Row],[ISO3]])+SUMIFS(DataLandRemPot[SCS grassland],DataLandRemPot[ISO3],DataShLandRemPot[[#This Row],[ISO3]])+SUMIFS(DataLandRemPot[Agroforestry],DataLandRemPot[ISO3],DataShLandRemPot[[#This Row],[ISO3]])</f>
        <v>0.11589054216987214</v>
      </c>
      <c r="AM172">
        <f>SUMIFS(DataGHGFAO[TotalGHG_MtCO2e_2019],DataGHGFAO[ISO3],DataShLandRemPot[[#This Row],[ISO3]])-SUMIFS(DataGHGFAO[LULUCF_MtCO2e],DataGHGFAO[ISO3],DataShLandRemPot[[#This Row],[ISO3]])</f>
        <v>0</v>
      </c>
      <c r="AN172">
        <f>SUMIFS(DataGHGI[MtCO2e],DataGHGI[ISO3],DataShLandRemPot[[#This Row],[ISO3]])-SUMIFS(DataGHGI[MtCO2e],DataGHGI[Sector],"Land-Use Change and Forestry",DataGHGI[ISO3],DataShLandRemPot[[#This Row],[ISO3]])</f>
        <v>0</v>
      </c>
      <c r="AO172" s="3" t="str">
        <f>IFERROR(DataShLandRemPot[[#This Row],[CO2Removal_noagri]]/DataShLandRemPot[[#This Row],[FAOGHG_noLULUCF]],"")</f>
        <v/>
      </c>
      <c r="AP172" s="3" t="str">
        <f>IFERROR(DataShLandRemPot[[#This Row],[CO2Removal_withagri]]/DataShLandRemPot[[#This Row],[FAOGHG_noLULUCF]],"")</f>
        <v/>
      </c>
      <c r="AQ172" s="3" t="str">
        <f>IFERROR(DataShLandRemPot[[#This Row],[CO2Removal_noagri]]/DataShLandRemPot[[#This Row],[GHGI_noLULUCF]],"")</f>
        <v/>
      </c>
      <c r="AR172" s="3" t="str">
        <f>IFERROR(DataShLandRemPot[[#This Row],[CO2Removal_withagri]]/DataShLandRemPot[[#This Row],[GHGI_noLULUCF]],"")</f>
        <v/>
      </c>
      <c r="AS172" s="3"/>
      <c r="AU172" t="s">
        <v>325</v>
      </c>
      <c r="AV172" t="s">
        <v>326</v>
      </c>
      <c r="AW172">
        <v>20</v>
      </c>
      <c r="AX172">
        <v>5</v>
      </c>
      <c r="AY172">
        <v>33</v>
      </c>
      <c r="AZ172">
        <v>58</v>
      </c>
      <c r="BA172">
        <v>58</v>
      </c>
      <c r="BB172">
        <v>2156</v>
      </c>
    </row>
    <row r="173" spans="1:54">
      <c r="A173" s="2" t="s">
        <v>343</v>
      </c>
      <c r="B173" s="2" t="s">
        <v>344</v>
      </c>
      <c r="C173" s="2">
        <v>127.07</v>
      </c>
      <c r="D173" s="2">
        <v>99.133486300000001</v>
      </c>
      <c r="E173" s="4">
        <v>0.78014862910206972</v>
      </c>
      <c r="F173" s="2">
        <v>78.12635370000001</v>
      </c>
      <c r="G173" s="2">
        <v>21.007132600000002</v>
      </c>
      <c r="H173" s="4">
        <v>0.21190753381181149</v>
      </c>
      <c r="I173" s="2">
        <v>4.2092520000000064</v>
      </c>
      <c r="J173" s="4">
        <f>IFERROR(DataGHGFAO[[#This Row],[Crop_MtCO2e]]/DataGHGFAO[[#This Row],[AFOLU_MtCO2e]],"")</f>
        <v>4.2460445578014608E-2</v>
      </c>
      <c r="K173" s="2">
        <v>73.917101700000003</v>
      </c>
      <c r="L173" s="4">
        <f>IFERROR(DataGHGFAO[[#This Row],[Livestock_MtCO2e]]/DataGHGFAO[[#This Row],[AFOLU_MtCO2e]],"")</f>
        <v>0.74563202061017397</v>
      </c>
      <c r="N173" t="s">
        <v>89</v>
      </c>
      <c r="O173">
        <v>2014</v>
      </c>
      <c r="P173" t="s">
        <v>642</v>
      </c>
      <c r="Q173">
        <v>194.768</v>
      </c>
      <c r="S173" t="s">
        <v>211</v>
      </c>
      <c r="T173" t="s">
        <v>212</v>
      </c>
      <c r="U173">
        <v>2.0137604701069547</v>
      </c>
      <c r="V173">
        <v>5.8418559870460909</v>
      </c>
      <c r="W173">
        <v>0.37640000000000001</v>
      </c>
      <c r="X173">
        <v>0</v>
      </c>
      <c r="Y173">
        <v>8.2320164571530459</v>
      </c>
      <c r="Z173">
        <v>8.2320164571530459</v>
      </c>
      <c r="AA173">
        <v>1.5840550589012525</v>
      </c>
      <c r="AB173">
        <v>0.68833334607761165</v>
      </c>
      <c r="AC173">
        <v>1.0854414669999999</v>
      </c>
      <c r="AD173">
        <v>8.2320164571530459</v>
      </c>
      <c r="AE173">
        <v>0.19606717297597406</v>
      </c>
      <c r="AF173">
        <v>2.2723884049788641</v>
      </c>
      <c r="AG173">
        <v>0.2760427432095714</v>
      </c>
      <c r="AI173" t="s">
        <v>211</v>
      </c>
      <c r="AJ173" t="s">
        <v>212</v>
      </c>
      <c r="AK173">
        <f>SUMIFS(DataLandRemPot[CO2 removal potential],DataLandRemPot[ISO3],DataShLandRemPot[[#This Row],[ISO3]])</f>
        <v>8.2320164571530459</v>
      </c>
      <c r="AL173">
        <f>SUMIFS(DataLandRemPot[CO2 removal potential],DataLandRemPot[ISO3],DataShLandRemPot[[#This Row],[ISO3]])+SUMIFS(DataLandRemPot[SCS cropland],DataLandRemPot[ISO3],DataShLandRemPot[[#This Row],[ISO3]])+SUMIFS(DataLandRemPot[SCS grassland],DataLandRemPot[ISO3],DataShLandRemPot[[#This Row],[ISO3]])+SUMIFS(DataLandRemPot[Agroforestry],DataLandRemPot[ISO3],DataShLandRemPot[[#This Row],[ISO3]])</f>
        <v>11.589846329131909</v>
      </c>
      <c r="AM173">
        <f>SUMIFS(DataGHGFAO[TotalGHG_MtCO2e_2019],DataGHGFAO[ISO3],DataShLandRemPot[[#This Row],[ISO3]])-SUMIFS(DataGHGFAO[LULUCF_MtCO2e],DataGHGFAO[ISO3],DataShLandRemPot[[#This Row],[ISO3]])</f>
        <v>45.881816299999997</v>
      </c>
      <c r="AN173">
        <f>SUMIFS(DataGHGI[MtCO2e],DataGHGI[ISO3],DataShLandRemPot[[#This Row],[ISO3]])-SUMIFS(DataGHGI[MtCO2e],DataGHGI[Sector],"Land-Use Change and Forestry",DataGHGI[ISO3],DataShLandRemPot[[#This Row],[ISO3]])</f>
        <v>28.354938839584381</v>
      </c>
      <c r="AO173" s="3">
        <f>IFERROR(DataShLandRemPot[[#This Row],[CO2Removal_noagri]]/DataShLandRemPot[[#This Row],[FAOGHG_noLULUCF]],"")</f>
        <v>0.1794178417726032</v>
      </c>
      <c r="AP173" s="3">
        <f>IFERROR(DataShLandRemPot[[#This Row],[CO2Removal_withagri]]/DataShLandRemPot[[#This Row],[FAOGHG_noLULUCF]],"")</f>
        <v>0.25260216930714469</v>
      </c>
      <c r="AQ173" s="3">
        <f>IFERROR(DataShLandRemPot[[#This Row],[CO2Removal_noagri]]/DataShLandRemPot[[#This Row],[GHGI_noLULUCF]],"")</f>
        <v>0.29032037429969321</v>
      </c>
      <c r="AR173" s="3">
        <f>IFERROR(DataShLandRemPot[[#This Row],[CO2Removal_withagri]]/DataShLandRemPot[[#This Row],[GHGI_noLULUCF]],"")</f>
        <v>0.40874171496896761</v>
      </c>
      <c r="AS173" s="3"/>
      <c r="AU173" t="s">
        <v>173</v>
      </c>
      <c r="AV173" t="s">
        <v>174</v>
      </c>
      <c r="AW173">
        <v>48</v>
      </c>
      <c r="AX173">
        <v>2</v>
      </c>
      <c r="AY173">
        <v>92</v>
      </c>
      <c r="AZ173">
        <v>142</v>
      </c>
      <c r="BA173">
        <v>285</v>
      </c>
      <c r="BB173">
        <v>3036</v>
      </c>
    </row>
    <row r="174" spans="1:54">
      <c r="A174" s="2" t="s">
        <v>93</v>
      </c>
      <c r="B174" s="2" t="s">
        <v>94</v>
      </c>
      <c r="C174" s="2">
        <v>13.83</v>
      </c>
      <c r="D174" s="2">
        <v>10.163789899999999</v>
      </c>
      <c r="E174" s="4">
        <v>0.73490888647866948</v>
      </c>
      <c r="F174" s="2">
        <v>0.78996820000000001</v>
      </c>
      <c r="G174" s="2">
        <v>9.3738218</v>
      </c>
      <c r="H174" s="4">
        <v>0.92227622690232902</v>
      </c>
      <c r="I174" s="2">
        <v>0.67684489999999997</v>
      </c>
      <c r="J174" s="4">
        <f>IFERROR(DataGHGFAO[[#This Row],[Crop_MtCO2e]]/DataGHGFAO[[#This Row],[AFOLU_MtCO2e]],"")</f>
        <v>6.6593751608344437E-2</v>
      </c>
      <c r="K174" s="2">
        <v>0.1131233</v>
      </c>
      <c r="L174" s="4">
        <f>IFERROR(DataGHGFAO[[#This Row],[Livestock_MtCO2e]]/DataGHGFAO[[#This Row],[AFOLU_MtCO2e]],"")</f>
        <v>1.1130031328176117E-2</v>
      </c>
      <c r="N174" t="s">
        <v>153</v>
      </c>
      <c r="O174">
        <v>2000</v>
      </c>
      <c r="P174" t="s">
        <v>638</v>
      </c>
      <c r="Q174">
        <v>66.586690000000004</v>
      </c>
      <c r="S174" t="s">
        <v>43</v>
      </c>
      <c r="T174" t="s">
        <v>44</v>
      </c>
      <c r="U174">
        <v>8.3625340266513953E-4</v>
      </c>
      <c r="V174">
        <v>6.1183289126222101E-4</v>
      </c>
      <c r="W174">
        <v>0</v>
      </c>
      <c r="X174">
        <v>1.9066525866666666E-4</v>
      </c>
      <c r="Y174">
        <v>1.6387515525940273E-3</v>
      </c>
      <c r="Z174">
        <v>2.0913943142790029E-3</v>
      </c>
      <c r="AA174">
        <v>7.2697881029011063E-2</v>
      </c>
      <c r="AB174">
        <v>3.4209852675231689E-2</v>
      </c>
      <c r="AC174">
        <v>7.5053375870000008E-2</v>
      </c>
      <c r="AD174">
        <v>2.0913943142790029E-3</v>
      </c>
      <c r="AE174">
        <v>0.58228657172233589</v>
      </c>
      <c r="AF174">
        <v>0.10690773370424275</v>
      </c>
      <c r="AG174">
        <v>65.23730429729595</v>
      </c>
      <c r="AI174" t="s">
        <v>43</v>
      </c>
      <c r="AJ174" t="s">
        <v>44</v>
      </c>
      <c r="AK174">
        <f>SUMIFS(DataLandRemPot[CO2 removal potential],DataLandRemPot[ISO3],DataShLandRemPot[[#This Row],[ISO3]])</f>
        <v>1.6387515525940273E-3</v>
      </c>
      <c r="AL174">
        <f>SUMIFS(DataLandRemPot[CO2 removal potential],DataLandRemPot[ISO3],DataShLandRemPot[[#This Row],[ISO3]])+SUMIFS(DataLandRemPot[SCS cropland],DataLandRemPot[ISO3],DataShLandRemPot[[#This Row],[ISO3]])+SUMIFS(DataLandRemPot[SCS grassland],DataLandRemPot[ISO3],DataShLandRemPot[[#This Row],[ISO3]])+SUMIFS(DataLandRemPot[Agroforestry],DataLandRemPot[ISO3],DataShLandRemPot[[#This Row],[ISO3]])</f>
        <v>0.18359986112683679</v>
      </c>
      <c r="AM174">
        <f>SUMIFS(DataGHGFAO[TotalGHG_MtCO2e_2019],DataGHGFAO[ISO3],DataShLandRemPot[[#This Row],[ISO3]])-SUMIFS(DataGHGFAO[LULUCF_MtCO2e],DataGHGFAO[ISO3],DataShLandRemPot[[#This Row],[ISO3]])</f>
        <v>100.260893</v>
      </c>
      <c r="AN174">
        <f>SUMIFS(DataGHGI[MtCO2e],DataGHGI[ISO3],DataShLandRemPot[[#This Row],[ISO3]])-SUMIFS(DataGHGI[MtCO2e],DataGHGI[Sector],"Land-Use Change and Forestry",DataGHGI[ISO3],DataShLandRemPot[[#This Row],[ISO3]])</f>
        <v>20.878667</v>
      </c>
      <c r="AO174" s="3">
        <f>IFERROR(DataShLandRemPot[[#This Row],[CO2Removal_noagri]]/DataShLandRemPot[[#This Row],[FAOGHG_noLULUCF]],"")</f>
        <v>1.6344872896693903E-5</v>
      </c>
      <c r="AP174" s="3">
        <f>IFERROR(DataShLandRemPot[[#This Row],[CO2Removal_withagri]]/DataShLandRemPot[[#This Row],[FAOGHG_noLULUCF]],"")</f>
        <v>1.8312210836466099E-3</v>
      </c>
      <c r="AQ174" s="3">
        <f>IFERROR(DataShLandRemPot[[#This Row],[CO2Removal_noagri]]/DataShLandRemPot[[#This Row],[GHGI_noLULUCF]],"")</f>
        <v>7.8489280594112032E-5</v>
      </c>
      <c r="AR174" s="3">
        <f>IFERROR(DataShLandRemPot[[#This Row],[CO2Removal_withagri]]/DataShLandRemPot[[#This Row],[GHGI_noLULUCF]],"")</f>
        <v>8.7936581931613161E-3</v>
      </c>
      <c r="AS174" s="3"/>
      <c r="AU174" t="s">
        <v>31</v>
      </c>
      <c r="AV174" t="s">
        <v>32</v>
      </c>
      <c r="AW174">
        <v>33</v>
      </c>
      <c r="AX174">
        <v>32</v>
      </c>
      <c r="AY174">
        <v>0</v>
      </c>
      <c r="AZ174">
        <v>65</v>
      </c>
      <c r="BA174">
        <v>209</v>
      </c>
      <c r="BB174">
        <v>3084</v>
      </c>
    </row>
    <row r="175" spans="1:54">
      <c r="A175" s="2" t="s">
        <v>237</v>
      </c>
      <c r="B175" s="2" t="s">
        <v>238</v>
      </c>
      <c r="C175" s="2">
        <v>29.87</v>
      </c>
      <c r="D175" s="2">
        <v>-9.0922131999999998</v>
      </c>
      <c r="E175" s="4">
        <v>-0.30439280883829928</v>
      </c>
      <c r="F175" s="2">
        <v>7.2240728000000001</v>
      </c>
      <c r="G175" s="2">
        <v>-16.316286099999999</v>
      </c>
      <c r="H175" s="4">
        <v>0.69311968306481508</v>
      </c>
      <c r="I175" s="2">
        <v>2.7690459000000001</v>
      </c>
      <c r="J175" s="4">
        <f>IFERROR(DataGHGFAO[[#This Row],[Crop_MtCO2e]]/DataGHGFAO[[#This Row],[AFOLU_MtCO2e]],"")</f>
        <v>-0.30455136049823384</v>
      </c>
      <c r="K175" s="2">
        <v>4.4550269</v>
      </c>
      <c r="L175" s="4">
        <f>IFERROR(DataGHGFAO[[#This Row],[Livestock_MtCO2e]]/DataGHGFAO[[#This Row],[AFOLU_MtCO2e]],"")</f>
        <v>-0.4899826700060223</v>
      </c>
      <c r="N175" t="s">
        <v>153</v>
      </c>
      <c r="O175">
        <v>2000</v>
      </c>
      <c r="P175" t="s">
        <v>639</v>
      </c>
      <c r="Q175">
        <v>1.6387999999999999E-3</v>
      </c>
      <c r="S175" t="s">
        <v>315</v>
      </c>
      <c r="T175" t="s">
        <v>316</v>
      </c>
      <c r="U175">
        <v>15.626003153055366</v>
      </c>
      <c r="V175">
        <v>7.3377687748501046</v>
      </c>
      <c r="W175">
        <v>0</v>
      </c>
      <c r="X175">
        <v>7.8936967765333335E-2</v>
      </c>
      <c r="Y175">
        <v>23.042708895670803</v>
      </c>
      <c r="Z175">
        <v>38.138775086028048</v>
      </c>
      <c r="AA175">
        <v>10.558726735518977</v>
      </c>
      <c r="AB175">
        <v>12.012378271458596</v>
      </c>
      <c r="AC175">
        <v>22.12180146</v>
      </c>
      <c r="AD175">
        <v>38.138775086028048</v>
      </c>
      <c r="AE175">
        <v>0.33322359125453549</v>
      </c>
      <c r="AF175">
        <v>22.571105006977575</v>
      </c>
      <c r="AG175">
        <v>0.97953348754139613</v>
      </c>
      <c r="AI175" t="s">
        <v>315</v>
      </c>
      <c r="AJ175" t="s">
        <v>316</v>
      </c>
      <c r="AK175">
        <f>SUMIFS(DataLandRemPot[CO2 removal potential],DataLandRemPot[ISO3],DataShLandRemPot[[#This Row],[ISO3]])</f>
        <v>23.042708895670803</v>
      </c>
      <c r="AL175">
        <f>SUMIFS(DataLandRemPot[CO2 removal potential],DataLandRemPot[ISO3],DataShLandRemPot[[#This Row],[ISO3]])+SUMIFS(DataLandRemPot[SCS cropland],DataLandRemPot[ISO3],DataShLandRemPot[[#This Row],[ISO3]])+SUMIFS(DataLandRemPot[SCS grassland],DataLandRemPot[ISO3],DataShLandRemPot[[#This Row],[ISO3]])+SUMIFS(DataLandRemPot[Agroforestry],DataLandRemPot[ISO3],DataShLandRemPot[[#This Row],[ISO3]])</f>
        <v>67.735615362648375</v>
      </c>
      <c r="AM175">
        <f>SUMIFS(DataGHGFAO[TotalGHG_MtCO2e_2019],DataGHGFAO[ISO3],DataShLandRemPot[[#This Row],[ISO3]])-SUMIFS(DataGHGFAO[LULUCF_MtCO2e],DataGHGFAO[ISO3],DataShLandRemPot[[#This Row],[ISO3]])</f>
        <v>432.4922459</v>
      </c>
      <c r="AN175">
        <f>SUMIFS(DataGHGI[MtCO2e],DataGHGI[ISO3],DataShLandRemPot[[#This Row],[ISO3]])-SUMIFS(DataGHGI[MtCO2e],DataGHGI[Sector],"Land-Use Change and Forestry",DataGHGI[ISO3],DataShLandRemPot[[#This Row],[ISO3]])</f>
        <v>394.58299999999997</v>
      </c>
      <c r="AO175" s="3">
        <f>IFERROR(DataShLandRemPot[[#This Row],[CO2Removal_noagri]]/DataShLandRemPot[[#This Row],[FAOGHG_noLULUCF]],"")</f>
        <v>5.3278894856761648E-2</v>
      </c>
      <c r="AP175" s="3">
        <f>IFERROR(DataShLandRemPot[[#This Row],[CO2Removal_withagri]]/DataShLandRemPot[[#This Row],[FAOGHG_noLULUCF]],"")</f>
        <v>0.15661694748236035</v>
      </c>
      <c r="AQ175" s="3">
        <f>IFERROR(DataShLandRemPot[[#This Row],[CO2Removal_noagri]]/DataShLandRemPot[[#This Row],[GHGI_noLULUCF]],"")</f>
        <v>5.8397622035594045E-2</v>
      </c>
      <c r="AR175" s="3">
        <f>IFERROR(DataShLandRemPot[[#This Row],[CO2Removal_withagri]]/DataShLandRemPot[[#This Row],[GHGI_noLULUCF]],"")</f>
        <v>0.171663795355219</v>
      </c>
      <c r="AS175" s="3"/>
      <c r="AU175" t="s">
        <v>165</v>
      </c>
      <c r="AV175" t="s">
        <v>166</v>
      </c>
      <c r="AW175">
        <v>48</v>
      </c>
      <c r="AX175">
        <v>30</v>
      </c>
      <c r="AY175">
        <v>231</v>
      </c>
      <c r="AZ175">
        <v>309</v>
      </c>
      <c r="BA175">
        <v>343</v>
      </c>
      <c r="BB175">
        <v>3395</v>
      </c>
    </row>
    <row r="176" spans="1:54">
      <c r="A176" s="2" t="s">
        <v>175</v>
      </c>
      <c r="B176" s="2" t="s">
        <v>176</v>
      </c>
      <c r="C176" s="2">
        <v>44.26</v>
      </c>
      <c r="D176" s="2">
        <v>3.5314944000000001</v>
      </c>
      <c r="E176" s="4">
        <v>7.9789751468594669E-2</v>
      </c>
      <c r="F176" s="2">
        <v>5.7722003000000006</v>
      </c>
      <c r="G176" s="2">
        <v>-2.2407059</v>
      </c>
      <c r="H176" s="4">
        <v>0.27963710594790192</v>
      </c>
      <c r="I176" s="2">
        <v>0.44140790000000063</v>
      </c>
      <c r="J176" s="4">
        <f>IFERROR(DataGHGFAO[[#This Row],[Crop_MtCO2e]]/DataGHGFAO[[#This Row],[AFOLU_MtCO2e]],"")</f>
        <v>0.12499181649558912</v>
      </c>
      <c r="K176" s="2">
        <v>5.3307924</v>
      </c>
      <c r="L176" s="4">
        <f>IFERROR(DataGHGFAO[[#This Row],[Livestock_MtCO2e]]/DataGHGFAO[[#This Row],[AFOLU_MtCO2e]],"")</f>
        <v>1.50950045397212</v>
      </c>
      <c r="N176" t="s">
        <v>153</v>
      </c>
      <c r="O176">
        <v>2000</v>
      </c>
      <c r="P176" t="s">
        <v>640</v>
      </c>
      <c r="Q176">
        <v>194.61190999999999</v>
      </c>
      <c r="S176" t="s">
        <v>7</v>
      </c>
      <c r="T176" t="s">
        <v>8</v>
      </c>
      <c r="U176">
        <v>3.8970973113342314E-2</v>
      </c>
      <c r="V176">
        <v>2.4298530846770049E-2</v>
      </c>
      <c r="W176">
        <v>0</v>
      </c>
      <c r="X176">
        <v>2.6828337066666665E-4</v>
      </c>
      <c r="Y176">
        <v>6.3537787330779028E-2</v>
      </c>
      <c r="Z176">
        <v>6.5908106229661506E-2</v>
      </c>
      <c r="AA176">
        <v>1.2530904992505759E-3</v>
      </c>
      <c r="AB176">
        <v>0</v>
      </c>
      <c r="AC176">
        <v>4.8077845799999993E-3</v>
      </c>
      <c r="AD176">
        <v>6.5908106229661506E-2</v>
      </c>
      <c r="AE176">
        <v>1.8004519855111437E-2</v>
      </c>
      <c r="AF176">
        <v>1.2530904992505759E-3</v>
      </c>
      <c r="AG176">
        <v>1.9721972575578704E-2</v>
      </c>
      <c r="AI176" t="s">
        <v>7</v>
      </c>
      <c r="AJ176" t="s">
        <v>8</v>
      </c>
      <c r="AK176">
        <f>SUMIFS(DataLandRemPot[CO2 removal potential],DataLandRemPot[ISO3],DataShLandRemPot[[#This Row],[ISO3]])</f>
        <v>6.3537787330779028E-2</v>
      </c>
      <c r="AL176">
        <f>SUMIFS(DataLandRemPot[CO2 removal potential],DataLandRemPot[ISO3],DataShLandRemPot[[#This Row],[ISO3]])+SUMIFS(DataLandRemPot[SCS cropland],DataLandRemPot[ISO3],DataShLandRemPot[[#This Row],[ISO3]])+SUMIFS(DataLandRemPot[SCS grassland],DataLandRemPot[ISO3],DataShLandRemPot[[#This Row],[ISO3]])+SUMIFS(DataLandRemPot[Agroforestry],DataLandRemPot[ISO3],DataShLandRemPot[[#This Row],[ISO3]])</f>
        <v>6.9598662410029599E-2</v>
      </c>
      <c r="AM176">
        <f>SUMIFS(DataGHGFAO[TotalGHG_MtCO2e_2019],DataGHGFAO[ISO3],DataShLandRemPot[[#This Row],[ISO3]])-SUMIFS(DataGHGFAO[LULUCF_MtCO2e],DataGHGFAO[ISO3],DataShLandRemPot[[#This Row],[ISO3]])</f>
        <v>0.28000000000000003</v>
      </c>
      <c r="AN176">
        <f>SUMIFS(DataGHGI[MtCO2e],DataGHGI[ISO3],DataShLandRemPot[[#This Row],[ISO3]])-SUMIFS(DataGHGI[MtCO2e],DataGHGI[Sector],"Land-Use Change and Forestry",DataGHGI[ISO3],DataShLandRemPot[[#This Row],[ISO3]])</f>
        <v>0.34647620000000001</v>
      </c>
      <c r="AO176" s="3">
        <f>IFERROR(DataShLandRemPot[[#This Row],[CO2Removal_noagri]]/DataShLandRemPot[[#This Row],[FAOGHG_noLULUCF]],"")</f>
        <v>0.2269206690384965</v>
      </c>
      <c r="AP176" s="3">
        <f>IFERROR(DataShLandRemPot[[#This Row],[CO2Removal_withagri]]/DataShLandRemPot[[#This Row],[FAOGHG_noLULUCF]],"")</f>
        <v>0.24856665146439141</v>
      </c>
      <c r="AQ176" s="3">
        <f>IFERROR(DataShLandRemPot[[#This Row],[CO2Removal_noagri]]/DataShLandRemPot[[#This Row],[GHGI_noLULUCF]],"")</f>
        <v>0.18338283359947674</v>
      </c>
      <c r="AR176" s="3">
        <f>IFERROR(DataShLandRemPot[[#This Row],[CO2Removal_withagri]]/DataShLandRemPot[[#This Row],[GHGI_noLULUCF]],"")</f>
        <v>0.20087573810273143</v>
      </c>
      <c r="AS176" s="3"/>
      <c r="AU176" t="s">
        <v>297</v>
      </c>
      <c r="AV176" t="s">
        <v>298</v>
      </c>
      <c r="AW176">
        <v>39</v>
      </c>
      <c r="AX176">
        <v>6</v>
      </c>
      <c r="AY176">
        <v>3</v>
      </c>
      <c r="AZ176">
        <v>48</v>
      </c>
      <c r="BA176">
        <v>68</v>
      </c>
      <c r="BB176">
        <v>2374</v>
      </c>
    </row>
    <row r="177" spans="1:54">
      <c r="A177" s="2" t="s">
        <v>171</v>
      </c>
      <c r="B177" s="2" t="s">
        <v>172</v>
      </c>
      <c r="C177" s="2">
        <v>48.48</v>
      </c>
      <c r="D177" s="2">
        <v>6.0094639000000001</v>
      </c>
      <c r="E177" s="4">
        <v>0.12395758869636965</v>
      </c>
      <c r="F177" s="2">
        <v>6.0052456000000003</v>
      </c>
      <c r="G177" s="2">
        <v>4.2182000000000001E-3</v>
      </c>
      <c r="H177" s="4">
        <v>7.0192617348113198E-4</v>
      </c>
      <c r="I177" s="2">
        <v>0.88397660000000045</v>
      </c>
      <c r="J177" s="4">
        <f>IFERROR(DataGHGFAO[[#This Row],[Crop_MtCO2e]]/DataGHGFAO[[#This Row],[AFOLU_MtCO2e]],"")</f>
        <v>0.14709741413040195</v>
      </c>
      <c r="K177" s="2">
        <v>5.1212689999999998</v>
      </c>
      <c r="L177" s="4">
        <f>IFERROR(DataGHGFAO[[#This Row],[Livestock_MtCO2e]]/DataGHGFAO[[#This Row],[AFOLU_MtCO2e]],"")</f>
        <v>0.85220064305569754</v>
      </c>
      <c r="N177" t="s">
        <v>153</v>
      </c>
      <c r="O177">
        <v>2000</v>
      </c>
      <c r="P177" t="s">
        <v>641</v>
      </c>
      <c r="Q177">
        <v>-18.376709999999999</v>
      </c>
      <c r="S177" t="s">
        <v>185</v>
      </c>
      <c r="T177" t="s">
        <v>186</v>
      </c>
      <c r="U177">
        <v>13.800954064347028</v>
      </c>
      <c r="V177">
        <v>0.882105541192301</v>
      </c>
      <c r="W177">
        <v>0</v>
      </c>
      <c r="X177">
        <v>7.7145457194666645E-2</v>
      </c>
      <c r="Y177">
        <v>14.760205062733995</v>
      </c>
      <c r="Z177">
        <v>26.82617605820495</v>
      </c>
      <c r="AA177">
        <v>0.57939028571817641</v>
      </c>
      <c r="AB177">
        <v>0.16771562342114799</v>
      </c>
      <c r="AC177">
        <v>2.0449716969999998</v>
      </c>
      <c r="AD177">
        <v>26.82617605820495</v>
      </c>
      <c r="AE177">
        <v>4.2564601039853302E-2</v>
      </c>
      <c r="AF177">
        <v>0.7471059091393244</v>
      </c>
      <c r="AG177">
        <v>5.0616228295200925E-2</v>
      </c>
      <c r="AI177" t="s">
        <v>185</v>
      </c>
      <c r="AJ177" t="s">
        <v>186</v>
      </c>
      <c r="AK177">
        <f>SUMIFS(DataLandRemPot[CO2 removal potential],DataLandRemPot[ISO3],DataShLandRemPot[[#This Row],[ISO3]])</f>
        <v>14.760205062733995</v>
      </c>
      <c r="AL177">
        <f>SUMIFS(DataLandRemPot[CO2 removal potential],DataLandRemPot[ISO3],DataShLandRemPot[[#This Row],[ISO3]])+SUMIFS(DataLandRemPot[SCS cropland],DataLandRemPot[ISO3],DataShLandRemPot[[#This Row],[ISO3]])+SUMIFS(DataLandRemPot[SCS grassland],DataLandRemPot[ISO3],DataShLandRemPot[[#This Row],[ISO3]])+SUMIFS(DataLandRemPot[Agroforestry],DataLandRemPot[ISO3],DataShLandRemPot[[#This Row],[ISO3]])</f>
        <v>17.552282668873321</v>
      </c>
      <c r="AM177">
        <f>SUMIFS(DataGHGFAO[TotalGHG_MtCO2e_2019],DataGHGFAO[ISO3],DataShLandRemPot[[#This Row],[ISO3]])-SUMIFS(DataGHGFAO[LULUCF_MtCO2e],DataGHGFAO[ISO3],DataShLandRemPot[[#This Row],[ISO3]])</f>
        <v>20.876848500000001</v>
      </c>
      <c r="AN177">
        <f>SUMIFS(DataGHGI[MtCO2e],DataGHGI[ISO3],DataShLandRemPot[[#This Row],[ISO3]])-SUMIFS(DataGHGI[MtCO2e],DataGHGI[Sector],"Land-Use Change and Forestry",DataGHGI[ISO3],DataShLandRemPot[[#This Row],[ISO3]])</f>
        <v>9.7077399999999994</v>
      </c>
      <c r="AO177" s="3">
        <f>IFERROR(DataShLandRemPot[[#This Row],[CO2Removal_noagri]]/DataShLandRemPot[[#This Row],[FAOGHG_noLULUCF]],"")</f>
        <v>0.70701308498425874</v>
      </c>
      <c r="AP177" s="3">
        <f>IFERROR(DataShLandRemPot[[#This Row],[CO2Removal_withagri]]/DataShLandRemPot[[#This Row],[FAOGHG_noLULUCF]],"")</f>
        <v>0.84075346280705732</v>
      </c>
      <c r="AQ177" s="3">
        <f>IFERROR(DataShLandRemPot[[#This Row],[CO2Removal_noagri]]/DataShLandRemPot[[#This Row],[GHGI_noLULUCF]],"")</f>
        <v>1.5204573940725643</v>
      </c>
      <c r="AR177" s="3">
        <f>IFERROR(DataShLandRemPot[[#This Row],[CO2Removal_withagri]]/DataShLandRemPot[[#This Row],[GHGI_noLULUCF]],"")</f>
        <v>1.8080709484260313</v>
      </c>
      <c r="AS177" s="3"/>
      <c r="AU177" t="s">
        <v>109</v>
      </c>
      <c r="AV177" t="s">
        <v>110</v>
      </c>
      <c r="AW177">
        <v>104</v>
      </c>
      <c r="AX177">
        <v>4</v>
      </c>
      <c r="AY177">
        <v>205</v>
      </c>
      <c r="AZ177">
        <v>313</v>
      </c>
      <c r="BA177">
        <v>381</v>
      </c>
      <c r="BB177">
        <v>3862</v>
      </c>
    </row>
    <row r="178" spans="1:54">
      <c r="A178" s="2" t="s">
        <v>476</v>
      </c>
      <c r="B178" s="2" t="s">
        <v>635</v>
      </c>
      <c r="C178" s="2">
        <v>17.38</v>
      </c>
      <c r="D178" s="2">
        <v>6.7357002000000001</v>
      </c>
      <c r="E178" s="4">
        <v>0.38755467203682398</v>
      </c>
      <c r="F178" s="2">
        <v>6.8643551</v>
      </c>
      <c r="G178" s="2">
        <v>-0.12865479999999999</v>
      </c>
      <c r="H178" s="4">
        <v>1.8397628752105728E-2</v>
      </c>
      <c r="I178" s="2">
        <v>0.22454709999999967</v>
      </c>
      <c r="J178" s="4">
        <f>IFERROR(DataGHGFAO[[#This Row],[Crop_MtCO2e]]/DataGHGFAO[[#This Row],[AFOLU_MtCO2e]],"")</f>
        <v>3.3336860806245455E-2</v>
      </c>
      <c r="K178" s="2">
        <v>6.6398080000000004</v>
      </c>
      <c r="L178" s="4">
        <f>IFERROR(DataGHGFAO[[#This Row],[Livestock_MtCO2e]]/DataGHGFAO[[#This Row],[AFOLU_MtCO2e]],"")</f>
        <v>0.9857635884685011</v>
      </c>
      <c r="N178" t="s">
        <v>153</v>
      </c>
      <c r="O178">
        <v>2000</v>
      </c>
      <c r="P178" t="s">
        <v>642</v>
      </c>
      <c r="Q178">
        <v>9.9972199999999987</v>
      </c>
      <c r="S178" t="s">
        <v>111</v>
      </c>
      <c r="T178" t="s">
        <v>112</v>
      </c>
      <c r="U178">
        <v>72.43987329621649</v>
      </c>
      <c r="V178">
        <v>10.824604573757918</v>
      </c>
      <c r="W178">
        <v>0</v>
      </c>
      <c r="X178">
        <v>0.31768142606933325</v>
      </c>
      <c r="Y178">
        <v>83.582159296043741</v>
      </c>
      <c r="Z178">
        <v>235.21354414787578</v>
      </c>
      <c r="AA178">
        <v>1.0240411725518375</v>
      </c>
      <c r="AB178">
        <v>1.7576604993661509E-4</v>
      </c>
      <c r="AC178">
        <v>0.46844222019999998</v>
      </c>
      <c r="AD178">
        <v>235.21354414787578</v>
      </c>
      <c r="AE178">
        <v>1.2039014096108705E-2</v>
      </c>
      <c r="AF178">
        <v>1.0242169386017741</v>
      </c>
      <c r="AG178">
        <v>1.2254013861666937E-2</v>
      </c>
      <c r="AI178" t="s">
        <v>111</v>
      </c>
      <c r="AJ178" t="s">
        <v>112</v>
      </c>
      <c r="AK178">
        <f>SUMIFS(DataLandRemPot[CO2 removal potential],DataLandRemPot[ISO3],DataShLandRemPot[[#This Row],[ISO3]])</f>
        <v>83.582159296043741</v>
      </c>
      <c r="AL178">
        <f>SUMIFS(DataLandRemPot[CO2 removal potential],DataLandRemPot[ISO3],DataShLandRemPot[[#This Row],[ISO3]])+SUMIFS(DataLandRemPot[SCS cropland],DataLandRemPot[ISO3],DataShLandRemPot[[#This Row],[ISO3]])+SUMIFS(DataLandRemPot[SCS grassland],DataLandRemPot[ISO3],DataShLandRemPot[[#This Row],[ISO3]])+SUMIFS(DataLandRemPot[Agroforestry],DataLandRemPot[ISO3],DataShLandRemPot[[#This Row],[ISO3]])</f>
        <v>85.074818454845513</v>
      </c>
      <c r="AM178">
        <f>SUMIFS(DataGHGFAO[TotalGHG_MtCO2e_2019],DataGHGFAO[ISO3],DataShLandRemPot[[#This Row],[ISO3]])-SUMIFS(DataGHGFAO[LULUCF_MtCO2e],DataGHGFAO[ISO3],DataShLandRemPot[[#This Row],[ISO3]])</f>
        <v>22.414235500000004</v>
      </c>
      <c r="AN178">
        <f>SUMIFS(DataGHGI[MtCO2e],DataGHGI[ISO3],DataShLandRemPot[[#This Row],[ISO3]])-SUMIFS(DataGHGI[MtCO2e],DataGHGI[Sector],"Land-Use Change and Forestry",DataGHGI[ISO3],DataShLandRemPot[[#This Row],[ISO3]])</f>
        <v>10.195679999999982</v>
      </c>
      <c r="AO178" s="3">
        <f>IFERROR(DataShLandRemPot[[#This Row],[CO2Removal_noagri]]/DataShLandRemPot[[#This Row],[FAOGHG_noLULUCF]],"")</f>
        <v>3.7289765825849259</v>
      </c>
      <c r="AP178" s="3">
        <f>IFERROR(DataShLandRemPot[[#This Row],[CO2Removal_withagri]]/DataShLandRemPot[[#This Row],[FAOGHG_noLULUCF]],"")</f>
        <v>3.7955708306377658</v>
      </c>
      <c r="AQ178" s="3">
        <f>IFERROR(DataShLandRemPot[[#This Row],[CO2Removal_noagri]]/DataShLandRemPot[[#This Row],[GHGI_noLULUCF]],"")</f>
        <v>8.1978013527340892</v>
      </c>
      <c r="AR178" s="3">
        <f>IFERROR(DataShLandRemPot[[#This Row],[CO2Removal_withagri]]/DataShLandRemPot[[#This Row],[GHGI_noLULUCF]],"")</f>
        <v>8.3442024911379793</v>
      </c>
      <c r="AS178" s="3"/>
      <c r="AU178" t="s">
        <v>359</v>
      </c>
      <c r="AV178" t="s">
        <v>360</v>
      </c>
      <c r="AW178">
        <v>171</v>
      </c>
      <c r="AX178">
        <v>8</v>
      </c>
      <c r="AY178">
        <v>90</v>
      </c>
      <c r="AZ178">
        <v>269</v>
      </c>
      <c r="BA178">
        <v>373</v>
      </c>
      <c r="BB178">
        <v>3209</v>
      </c>
    </row>
    <row r="179" spans="1:54">
      <c r="A179" s="2" t="s">
        <v>297</v>
      </c>
      <c r="B179" s="2" t="s">
        <v>298</v>
      </c>
      <c r="C179" s="2">
        <v>154.88999999999999</v>
      </c>
      <c r="D179" s="2">
        <v>131.51431289999999</v>
      </c>
      <c r="E179" s="4">
        <v>0.84908201239589387</v>
      </c>
      <c r="F179" s="2">
        <v>60.628699699999999</v>
      </c>
      <c r="G179" s="2">
        <v>70.885613200000009</v>
      </c>
      <c r="H179" s="4">
        <v>0.53899542670993961</v>
      </c>
      <c r="I179" s="2">
        <v>13.924572099999999</v>
      </c>
      <c r="J179" s="4">
        <f>IFERROR(DataGHGFAO[[#This Row],[Crop_MtCO2e]]/DataGHGFAO[[#This Row],[AFOLU_MtCO2e]],"")</f>
        <v>0.10587875793099323</v>
      </c>
      <c r="K179" s="2">
        <v>46.7041276</v>
      </c>
      <c r="L179" s="4">
        <f>IFERROR(DataGHGFAO[[#This Row],[Livestock_MtCO2e]]/DataGHGFAO[[#This Row],[AFOLU_MtCO2e]],"")</f>
        <v>0.35512581535906729</v>
      </c>
      <c r="N179" t="s">
        <v>137</v>
      </c>
      <c r="O179">
        <v>2000</v>
      </c>
      <c r="P179" t="s">
        <v>638</v>
      </c>
      <c r="Q179">
        <v>4.7480000000000002</v>
      </c>
      <c r="S179" t="s">
        <v>279</v>
      </c>
      <c r="T179" t="s">
        <v>280</v>
      </c>
      <c r="U179">
        <v>50.889937641569205</v>
      </c>
      <c r="V179">
        <v>6.2739044464864593</v>
      </c>
      <c r="W179">
        <v>0.109</v>
      </c>
      <c r="X179">
        <v>0</v>
      </c>
      <c r="Y179">
        <v>57.272842088055668</v>
      </c>
      <c r="Z179">
        <v>127.68251916365722</v>
      </c>
      <c r="AA179">
        <v>2.5053500092387604</v>
      </c>
      <c r="AB179">
        <v>3.0804766481384989</v>
      </c>
      <c r="AC179">
        <v>15.46038398</v>
      </c>
      <c r="AD179">
        <v>127.68251916365722</v>
      </c>
      <c r="AE179">
        <v>7.1321427711335775E-2</v>
      </c>
      <c r="AF179">
        <v>5.5858266573772593</v>
      </c>
      <c r="AG179">
        <v>9.7530111196318492E-2</v>
      </c>
      <c r="AI179" t="s">
        <v>279</v>
      </c>
      <c r="AJ179" t="s">
        <v>280</v>
      </c>
      <c r="AK179">
        <f>SUMIFS(DataLandRemPot[CO2 removal potential],DataLandRemPot[ISO3],DataShLandRemPot[[#This Row],[ISO3]])</f>
        <v>57.272842088055668</v>
      </c>
      <c r="AL179">
        <f>SUMIFS(DataLandRemPot[CO2 removal potential],DataLandRemPot[ISO3],DataShLandRemPot[[#This Row],[ISO3]])+SUMIFS(DataLandRemPot[SCS cropland],DataLandRemPot[ISO3],DataShLandRemPot[[#This Row],[ISO3]])+SUMIFS(DataLandRemPot[SCS grassland],DataLandRemPot[ISO3],DataShLandRemPot[[#This Row],[ISO3]])+SUMIFS(DataLandRemPot[Agroforestry],DataLandRemPot[ISO3],DataShLandRemPot[[#This Row],[ISO3]])</f>
        <v>78.319052725432925</v>
      </c>
      <c r="AM179">
        <f>SUMIFS(DataGHGFAO[TotalGHG_MtCO2e_2019],DataGHGFAO[ISO3],DataShLandRemPot[[#This Row],[ISO3]])-SUMIFS(DataGHGFAO[LULUCF_MtCO2e],DataGHGFAO[ISO3],DataShLandRemPot[[#This Row],[ISO3]])</f>
        <v>49.552193599999995</v>
      </c>
      <c r="AN179">
        <f>SUMIFS(DataGHGI[MtCO2e],DataGHGI[ISO3],DataShLandRemPot[[#This Row],[ISO3]])-SUMIFS(DataGHGI[MtCO2e],DataGHGI[Sector],"Land-Use Change and Forestry",DataGHGI[ISO3],DataShLandRemPot[[#This Row],[ISO3]])</f>
        <v>45.230726300000015</v>
      </c>
      <c r="AO179" s="3">
        <f>IFERROR(DataShLandRemPot[[#This Row],[CO2Removal_noagri]]/DataShLandRemPot[[#This Row],[FAOGHG_noLULUCF]],"")</f>
        <v>1.1558084098229644</v>
      </c>
      <c r="AP179" s="3">
        <f>IFERROR(DataShLandRemPot[[#This Row],[CO2Removal_withagri]]/DataShLandRemPot[[#This Row],[FAOGHG_noLULUCF]],"")</f>
        <v>1.5805365420882787</v>
      </c>
      <c r="AQ179" s="3">
        <f>IFERROR(DataShLandRemPot[[#This Row],[CO2Removal_noagri]]/DataShLandRemPot[[#This Row],[GHGI_noLULUCF]],"")</f>
        <v>1.2662375065167957</v>
      </c>
      <c r="AR179" s="3">
        <f>IFERROR(DataShLandRemPot[[#This Row],[CO2Removal_withagri]]/DataShLandRemPot[[#This Row],[GHGI_noLULUCF]],"")</f>
        <v>1.7315453262008065</v>
      </c>
      <c r="AS179" s="3"/>
      <c r="AU179" t="s">
        <v>217</v>
      </c>
      <c r="AV179" t="s">
        <v>218</v>
      </c>
      <c r="AW179">
        <v>184</v>
      </c>
      <c r="AX179">
        <v>40</v>
      </c>
      <c r="AY179">
        <v>2</v>
      </c>
      <c r="AZ179">
        <v>226</v>
      </c>
      <c r="BA179">
        <v>407</v>
      </c>
      <c r="BB179">
        <v>3219</v>
      </c>
    </row>
    <row r="180" spans="1:54">
      <c r="A180" s="2" t="s">
        <v>197</v>
      </c>
      <c r="B180" s="2" t="s">
        <v>198</v>
      </c>
      <c r="C180" s="2">
        <v>437.18</v>
      </c>
      <c r="D180" s="2">
        <v>84.473393099999996</v>
      </c>
      <c r="E180" s="4">
        <v>0.19322337046525456</v>
      </c>
      <c r="F180" s="2">
        <v>69.377173099999993</v>
      </c>
      <c r="G180" s="2">
        <v>15.096219999999999</v>
      </c>
      <c r="H180" s="4">
        <v>0.17870976228134963</v>
      </c>
      <c r="I180" s="2">
        <v>55.572389799999996</v>
      </c>
      <c r="J180" s="4">
        <f>IFERROR(DataGHGFAO[[#This Row],[Crop_MtCO2e]]/DataGHGFAO[[#This Row],[AFOLU_MtCO2e]],"")</f>
        <v>0.65786856382355974</v>
      </c>
      <c r="K180" s="2">
        <v>13.8047833</v>
      </c>
      <c r="L180" s="4">
        <f>IFERROR(DataGHGFAO[[#This Row],[Livestock_MtCO2e]]/DataGHGFAO[[#This Row],[AFOLU_MtCO2e]],"")</f>
        <v>0.16342167389509066</v>
      </c>
      <c r="N180" t="s">
        <v>137</v>
      </c>
      <c r="O180">
        <v>2000</v>
      </c>
      <c r="P180" t="s">
        <v>639</v>
      </c>
      <c r="Q180">
        <v>0.191</v>
      </c>
      <c r="S180" t="s">
        <v>191</v>
      </c>
      <c r="T180" t="s">
        <v>192</v>
      </c>
      <c r="U180">
        <v>115.95302312555506</v>
      </c>
      <c r="V180">
        <v>3.9744961326740551</v>
      </c>
      <c r="W180">
        <v>0.96360000000000001</v>
      </c>
      <c r="X180">
        <v>0</v>
      </c>
      <c r="Y180">
        <v>120.89111925822912</v>
      </c>
      <c r="Z180">
        <v>350.22321681015285</v>
      </c>
      <c r="AA180">
        <v>0.77560245932873895</v>
      </c>
      <c r="AB180">
        <v>19.054718210124054</v>
      </c>
      <c r="AC180">
        <v>10.010135699999999</v>
      </c>
      <c r="AD180">
        <v>350.22321681015285</v>
      </c>
      <c r="AE180">
        <v>0.13156049478601048</v>
      </c>
      <c r="AF180">
        <v>19.830320669452792</v>
      </c>
      <c r="AG180">
        <v>0.16403455267127021</v>
      </c>
      <c r="AI180" t="s">
        <v>191</v>
      </c>
      <c r="AJ180" t="s">
        <v>192</v>
      </c>
      <c r="AK180">
        <f>SUMIFS(DataLandRemPot[CO2 removal potential],DataLandRemPot[ISO3],DataShLandRemPot[[#This Row],[ISO3]])</f>
        <v>120.89111925822912</v>
      </c>
      <c r="AL180">
        <f>SUMIFS(DataLandRemPot[CO2 removal potential],DataLandRemPot[ISO3],DataShLandRemPot[[#This Row],[ISO3]])+SUMIFS(DataLandRemPot[SCS cropland],DataLandRemPot[ISO3],DataShLandRemPot[[#This Row],[ISO3]])+SUMIFS(DataLandRemPot[SCS grassland],DataLandRemPot[ISO3],DataShLandRemPot[[#This Row],[ISO3]])+SUMIFS(DataLandRemPot[Agroforestry],DataLandRemPot[ISO3],DataShLandRemPot[[#This Row],[ISO3]])</f>
        <v>150.73157562768193</v>
      </c>
      <c r="AM180">
        <f>SUMIFS(DataGHGFAO[TotalGHG_MtCO2e_2019],DataGHGFAO[ISO3],DataShLandRemPot[[#This Row],[ISO3]])-SUMIFS(DataGHGFAO[LULUCF_MtCO2e],DataGHGFAO[ISO3],DataShLandRemPot[[#This Row],[ISO3]])</f>
        <v>100.7321089</v>
      </c>
      <c r="AN180">
        <f>SUMIFS(DataGHGI[MtCO2e],DataGHGI[ISO3],DataShLandRemPot[[#This Row],[ISO3]])-SUMIFS(DataGHGI[MtCO2e],DataGHGI[Sector],"Land-Use Change and Forestry",DataGHGI[ISO3],DataShLandRemPot[[#This Row],[ISO3]])</f>
        <v>84.564000000000007</v>
      </c>
      <c r="AO180" s="3">
        <f>IFERROR(DataShLandRemPot[[#This Row],[CO2Removal_noagri]]/DataShLandRemPot[[#This Row],[FAOGHG_noLULUCF]],"")</f>
        <v>1.2001249708595063</v>
      </c>
      <c r="AP180" s="3">
        <f>IFERROR(DataShLandRemPot[[#This Row],[CO2Removal_withagri]]/DataShLandRemPot[[#This Row],[FAOGHG_noLULUCF]],"")</f>
        <v>1.4963607659333134</v>
      </c>
      <c r="AQ180" s="3">
        <f>IFERROR(DataShLandRemPot[[#This Row],[CO2Removal_noagri]]/DataShLandRemPot[[#This Row],[GHGI_noLULUCF]],"")</f>
        <v>1.429581373376722</v>
      </c>
      <c r="AR180" s="3">
        <f>IFERROR(DataShLandRemPot[[#This Row],[CO2Removal_withagri]]/DataShLandRemPot[[#This Row],[GHGI_noLULUCF]],"")</f>
        <v>1.7824556031843566</v>
      </c>
      <c r="AS180" s="3"/>
      <c r="AU180" t="s">
        <v>484</v>
      </c>
      <c r="AV180" t="s">
        <v>485</v>
      </c>
      <c r="AW180">
        <v>57</v>
      </c>
      <c r="AX180">
        <v>1</v>
      </c>
      <c r="AY180">
        <v>136</v>
      </c>
      <c r="AZ180">
        <v>194</v>
      </c>
      <c r="BA180">
        <v>45</v>
      </c>
      <c r="BB180">
        <v>2605</v>
      </c>
    </row>
    <row r="181" spans="1:54">
      <c r="A181" s="2" t="s">
        <v>195</v>
      </c>
      <c r="B181" s="2" t="s">
        <v>196</v>
      </c>
      <c r="C181" s="2">
        <v>6.38</v>
      </c>
      <c r="D181" s="2">
        <v>1.4495361</v>
      </c>
      <c r="E181" s="4">
        <v>0.22720001567398118</v>
      </c>
      <c r="F181" s="2">
        <v>0.97418190000000005</v>
      </c>
      <c r="G181" s="2">
        <v>0.4753541</v>
      </c>
      <c r="H181" s="4">
        <v>0.32793533048262818</v>
      </c>
      <c r="I181" s="2">
        <v>0.1509838</v>
      </c>
      <c r="J181" s="4">
        <f>IFERROR(DataGHGFAO[[#This Row],[Crop_MtCO2e]]/DataGHGFAO[[#This Row],[AFOLU_MtCO2e]],"")</f>
        <v>0.10416008266368806</v>
      </c>
      <c r="K181" s="2">
        <v>0.82319810000000004</v>
      </c>
      <c r="L181" s="4">
        <f>IFERROR(DataGHGFAO[[#This Row],[Livestock_MtCO2e]]/DataGHGFAO[[#This Row],[AFOLU_MtCO2e]],"")</f>
        <v>0.5679045178660953</v>
      </c>
      <c r="N181" t="s">
        <v>137</v>
      </c>
      <c r="O181">
        <v>2000</v>
      </c>
      <c r="P181" t="s">
        <v>640</v>
      </c>
      <c r="Q181">
        <v>21.968</v>
      </c>
      <c r="S181" t="s">
        <v>255</v>
      </c>
      <c r="T181" t="s">
        <v>256</v>
      </c>
      <c r="U181">
        <v>63.295443570603162</v>
      </c>
      <c r="V181">
        <v>2.4792295863942693</v>
      </c>
      <c r="W181">
        <v>0.436</v>
      </c>
      <c r="X181">
        <v>0.36718904006400005</v>
      </c>
      <c r="Y181">
        <v>66.577862197061449</v>
      </c>
      <c r="Z181">
        <v>127.30331330895243</v>
      </c>
      <c r="AA181">
        <v>3.0605847243933297</v>
      </c>
      <c r="AB181">
        <v>3.5641867783106078E-3</v>
      </c>
      <c r="AC181">
        <v>10.126999810000001</v>
      </c>
      <c r="AD181">
        <v>127.30331330895243</v>
      </c>
      <c r="AE181">
        <v>3.8412773029272415E-2</v>
      </c>
      <c r="AF181">
        <v>3.0641489111716402</v>
      </c>
      <c r="AG181">
        <v>4.6023540108605092E-2</v>
      </c>
      <c r="AI181" t="s">
        <v>255</v>
      </c>
      <c r="AJ181" t="s">
        <v>256</v>
      </c>
      <c r="AK181">
        <f>SUMIFS(DataLandRemPot[CO2 removal potential],DataLandRemPot[ISO3],DataShLandRemPot[[#This Row],[ISO3]])</f>
        <v>66.577862197061449</v>
      </c>
      <c r="AL181">
        <f>SUMIFS(DataLandRemPot[CO2 removal potential],DataLandRemPot[ISO3],DataShLandRemPot[[#This Row],[ISO3]])+SUMIFS(DataLandRemPot[SCS cropland],DataLandRemPot[ISO3],DataShLandRemPot[[#This Row],[ISO3]])+SUMIFS(DataLandRemPot[SCS grassland],DataLandRemPot[ISO3],DataShLandRemPot[[#This Row],[ISO3]])+SUMIFS(DataLandRemPot[Agroforestry],DataLandRemPot[ISO3],DataShLandRemPot[[#This Row],[ISO3]])</f>
        <v>79.769010918233079</v>
      </c>
      <c r="AM181">
        <f>SUMIFS(DataGHGFAO[TotalGHG_MtCO2e_2019],DataGHGFAO[ISO3],DataShLandRemPot[[#This Row],[ISO3]])-SUMIFS(DataGHGFAO[LULUCF_MtCO2e],DataGHGFAO[ISO3],DataShLandRemPot[[#This Row],[ISO3]])</f>
        <v>234.2789789</v>
      </c>
      <c r="AN181">
        <f>SUMIFS(DataGHGI[MtCO2e],DataGHGI[ISO3],DataShLandRemPot[[#This Row],[ISO3]])-SUMIFS(DataGHGI[MtCO2e],DataGHGI[Sector],"Land-Use Change and Forestry",DataGHGI[ISO3],DataShLandRemPot[[#This Row],[ISO3]])</f>
        <v>126.87871000000001</v>
      </c>
      <c r="AO181" s="3">
        <f>IFERROR(DataShLandRemPot[[#This Row],[CO2Removal_noagri]]/DataShLandRemPot[[#This Row],[FAOGHG_noLULUCF]],"")</f>
        <v>0.2841819718937722</v>
      </c>
      <c r="AP181" s="3">
        <f>IFERROR(DataShLandRemPot[[#This Row],[CO2Removal_withagri]]/DataShLandRemPot[[#This Row],[FAOGHG_noLULUCF]],"")</f>
        <v>0.340487274158224</v>
      </c>
      <c r="AQ181" s="3">
        <f>IFERROR(DataShLandRemPot[[#This Row],[CO2Removal_noagri]]/DataShLandRemPot[[#This Row],[GHGI_noLULUCF]],"")</f>
        <v>0.52473627921549204</v>
      </c>
      <c r="AR181" s="3">
        <f>IFERROR(DataShLandRemPot[[#This Row],[CO2Removal_withagri]]/DataShLandRemPot[[#This Row],[GHGI_noLULUCF]],"")</f>
        <v>0.62870288418153897</v>
      </c>
      <c r="AS181" s="3"/>
      <c r="AU181" t="s">
        <v>181</v>
      </c>
      <c r="AV181" t="s">
        <v>182</v>
      </c>
      <c r="AW181">
        <v>37</v>
      </c>
      <c r="AX181">
        <v>1</v>
      </c>
      <c r="AY181">
        <v>21</v>
      </c>
      <c r="AZ181">
        <v>59</v>
      </c>
      <c r="BA181">
        <v>112</v>
      </c>
      <c r="BB181">
        <v>2204</v>
      </c>
    </row>
    <row r="182" spans="1:54">
      <c r="A182" s="2" t="s">
        <v>283</v>
      </c>
      <c r="B182" s="2" t="s">
        <v>284</v>
      </c>
      <c r="C182" s="2">
        <v>8.7100000000000009</v>
      </c>
      <c r="D182" s="2">
        <v>3.9158022999999997</v>
      </c>
      <c r="E182" s="4">
        <v>0.44957546498277834</v>
      </c>
      <c r="F182" s="2">
        <v>3.0969203000000003</v>
      </c>
      <c r="G182" s="2">
        <v>0.818882</v>
      </c>
      <c r="H182" s="4">
        <v>0.20912240640953708</v>
      </c>
      <c r="I182" s="2">
        <v>0.6546685000000001</v>
      </c>
      <c r="J182" s="4">
        <f>IFERROR(DataGHGFAO[[#This Row],[Crop_MtCO2e]]/DataGHGFAO[[#This Row],[AFOLU_MtCO2e]],"")</f>
        <v>0.16718630049326039</v>
      </c>
      <c r="K182" s="2">
        <v>2.4422518000000002</v>
      </c>
      <c r="L182" s="4">
        <f>IFERROR(DataGHGFAO[[#This Row],[Livestock_MtCO2e]]/DataGHGFAO[[#This Row],[AFOLU_MtCO2e]],"")</f>
        <v>0.62369129309720273</v>
      </c>
      <c r="N182" t="s">
        <v>137</v>
      </c>
      <c r="O182">
        <v>2000</v>
      </c>
      <c r="P182" t="s">
        <v>641</v>
      </c>
      <c r="Q182">
        <v>-76.581000000000003</v>
      </c>
      <c r="S182" t="s">
        <v>554</v>
      </c>
      <c r="T182" t="s">
        <v>555</v>
      </c>
      <c r="U182">
        <v>1.6346246789719116E-3</v>
      </c>
      <c r="V182">
        <v>0</v>
      </c>
      <c r="W182">
        <v>0</v>
      </c>
      <c r="X182">
        <v>0</v>
      </c>
      <c r="Y182">
        <v>1.6346246789719116E-3</v>
      </c>
      <c r="Z182">
        <v>1.6346246789719116E-3</v>
      </c>
      <c r="AA182">
        <v>0</v>
      </c>
      <c r="AB182">
        <v>0</v>
      </c>
      <c r="AC182">
        <v>0</v>
      </c>
      <c r="AD182">
        <v>1.6346246789719116E-3</v>
      </c>
      <c r="AE182">
        <v>0</v>
      </c>
      <c r="AF182">
        <v>0</v>
      </c>
      <c r="AG182">
        <v>0</v>
      </c>
      <c r="AI182" t="s">
        <v>554</v>
      </c>
      <c r="AJ182" t="s">
        <v>555</v>
      </c>
      <c r="AK182">
        <f>SUMIFS(DataLandRemPot[CO2 removal potential],DataLandRemPot[ISO3],DataShLandRemPot[[#This Row],[ISO3]])</f>
        <v>1.6346246789719116E-3</v>
      </c>
      <c r="AL182">
        <f>SUMIFS(DataLandRemPot[CO2 removal potential],DataLandRemPot[ISO3],DataShLandRemPot[[#This Row],[ISO3]])+SUMIFS(DataLandRemPot[SCS cropland],DataLandRemPot[ISO3],DataShLandRemPot[[#This Row],[ISO3]])+SUMIFS(DataLandRemPot[SCS grassland],DataLandRemPot[ISO3],DataShLandRemPot[[#This Row],[ISO3]])+SUMIFS(DataLandRemPot[Agroforestry],DataLandRemPot[ISO3],DataShLandRemPot[[#This Row],[ISO3]])</f>
        <v>1.6346246789719116E-3</v>
      </c>
      <c r="AM182">
        <f>SUMIFS(DataGHGFAO[TotalGHG_MtCO2e_2019],DataGHGFAO[ISO3],DataShLandRemPot[[#This Row],[ISO3]])-SUMIFS(DataGHGFAO[LULUCF_MtCO2e],DataGHGFAO[ISO3],DataShLandRemPot[[#This Row],[ISO3]])</f>
        <v>0</v>
      </c>
      <c r="AN182">
        <f>SUMIFS(DataGHGI[MtCO2e],DataGHGI[ISO3],DataShLandRemPot[[#This Row],[ISO3]])-SUMIFS(DataGHGI[MtCO2e],DataGHGI[Sector],"Land-Use Change and Forestry",DataGHGI[ISO3],DataShLandRemPot[[#This Row],[ISO3]])</f>
        <v>0</v>
      </c>
      <c r="AO182" s="3" t="str">
        <f>IFERROR(DataShLandRemPot[[#This Row],[CO2Removal_noagri]]/DataShLandRemPot[[#This Row],[FAOGHG_noLULUCF]],"")</f>
        <v/>
      </c>
      <c r="AP182" s="3" t="str">
        <f>IFERROR(DataShLandRemPot[[#This Row],[CO2Removal_withagri]]/DataShLandRemPot[[#This Row],[FAOGHG_noLULUCF]],"")</f>
        <v/>
      </c>
      <c r="AQ182" s="3" t="str">
        <f>IFERROR(DataShLandRemPot[[#This Row],[CO2Removal_noagri]]/DataShLandRemPot[[#This Row],[GHGI_noLULUCF]],"")</f>
        <v/>
      </c>
      <c r="AR182" s="3" t="str">
        <f>IFERROR(DataShLandRemPot[[#This Row],[CO2Removal_withagri]]/DataShLandRemPot[[#This Row],[GHGI_noLULUCF]],"")</f>
        <v/>
      </c>
      <c r="AS182" s="3"/>
      <c r="AU182" t="s">
        <v>203</v>
      </c>
      <c r="AV182" t="s">
        <v>204</v>
      </c>
      <c r="AW182">
        <v>27</v>
      </c>
      <c r="AX182">
        <v>1</v>
      </c>
      <c r="AY182">
        <v>374</v>
      </c>
      <c r="AZ182">
        <v>402</v>
      </c>
      <c r="BA182">
        <v>34</v>
      </c>
      <c r="BB182">
        <v>2939</v>
      </c>
    </row>
    <row r="183" spans="1:54">
      <c r="A183" s="2" t="s">
        <v>251</v>
      </c>
      <c r="B183" s="2" t="s">
        <v>252</v>
      </c>
      <c r="C183" s="2">
        <v>0.31</v>
      </c>
      <c r="D183" s="2">
        <v>8.2204600000000003E-2</v>
      </c>
      <c r="E183" s="4">
        <v>0.26517612903225807</v>
      </c>
      <c r="F183" s="2">
        <v>8.2204600000000003E-2</v>
      </c>
      <c r="G183" s="2">
        <v>0</v>
      </c>
      <c r="H183" s="4">
        <v>0</v>
      </c>
      <c r="I183" s="2">
        <v>4.9530000000000407E-4</v>
      </c>
      <c r="J183" s="4">
        <f>IFERROR(DataGHGFAO[[#This Row],[Crop_MtCO2e]]/DataGHGFAO[[#This Row],[AFOLU_MtCO2e]],"")</f>
        <v>6.0252102680385779E-3</v>
      </c>
      <c r="K183" s="2">
        <v>8.1709299999999999E-2</v>
      </c>
      <c r="L183" s="4">
        <f>IFERROR(DataGHGFAO[[#This Row],[Livestock_MtCO2e]]/DataGHGFAO[[#This Row],[AFOLU_MtCO2e]],"")</f>
        <v>0.99397478973196141</v>
      </c>
      <c r="N183" t="s">
        <v>137</v>
      </c>
      <c r="O183">
        <v>2000</v>
      </c>
      <c r="P183" t="s">
        <v>642</v>
      </c>
      <c r="Q183">
        <v>2.032</v>
      </c>
      <c r="S183" t="s">
        <v>133</v>
      </c>
      <c r="T183" t="s">
        <v>134</v>
      </c>
      <c r="U183">
        <v>5.1250796274639976</v>
      </c>
      <c r="V183">
        <v>14.403380952259903</v>
      </c>
      <c r="W183">
        <v>26.603200000000001</v>
      </c>
      <c r="X183">
        <v>0</v>
      </c>
      <c r="Y183">
        <v>46.131660579723899</v>
      </c>
      <c r="Z183">
        <v>49.485760579723902</v>
      </c>
      <c r="AA183">
        <v>7.0538574328482939</v>
      </c>
      <c r="AB183">
        <v>2.5670825556962051</v>
      </c>
      <c r="AC183">
        <v>22.214951929999998</v>
      </c>
      <c r="AD183">
        <v>49.485760579723902</v>
      </c>
      <c r="AE183">
        <v>0.12339671671440725</v>
      </c>
      <c r="AF183">
        <v>9.6209399885444995</v>
      </c>
      <c r="AG183">
        <v>0.20855394901550889</v>
      </c>
      <c r="AI183" t="s">
        <v>133</v>
      </c>
      <c r="AJ183" t="s">
        <v>134</v>
      </c>
      <c r="AK183">
        <f>SUMIFS(DataLandRemPot[CO2 removal potential],DataLandRemPot[ISO3],DataShLandRemPot[[#This Row],[ISO3]])</f>
        <v>46.131660579723899</v>
      </c>
      <c r="AL183">
        <f>SUMIFS(DataLandRemPot[CO2 removal potential],DataLandRemPot[ISO3],DataShLandRemPot[[#This Row],[ISO3]])+SUMIFS(DataLandRemPot[SCS cropland],DataLandRemPot[ISO3],DataShLandRemPot[[#This Row],[ISO3]])+SUMIFS(DataLandRemPot[SCS grassland],DataLandRemPot[ISO3],DataShLandRemPot[[#This Row],[ISO3]])+SUMIFS(DataLandRemPot[Agroforestry],DataLandRemPot[ISO3],DataShLandRemPot[[#This Row],[ISO3]])</f>
        <v>77.96755249826839</v>
      </c>
      <c r="AM183">
        <f>SUMIFS(DataGHGFAO[TotalGHG_MtCO2e_2019],DataGHGFAO[ISO3],DataShLandRemPot[[#This Row],[ISO3]])-SUMIFS(DataGHGFAO[LULUCF_MtCO2e],DataGHGFAO[ISO3],DataShLandRemPot[[#This Row],[ISO3]])</f>
        <v>353.14283190000003</v>
      </c>
      <c r="AN183">
        <f>SUMIFS(DataGHGI[MtCO2e],DataGHGI[ISO3],DataShLandRemPot[[#This Row],[ISO3]])-SUMIFS(DataGHGI[MtCO2e],DataGHGI[Sector],"Land-Use Change and Forestry",DataGHGI[ISO3],DataShLandRemPot[[#This Row],[ISO3]])</f>
        <v>376.40533259213413</v>
      </c>
      <c r="AO183" s="3">
        <f>IFERROR(DataShLandRemPot[[#This Row],[CO2Removal_noagri]]/DataShLandRemPot[[#This Row],[FAOGHG_noLULUCF]],"")</f>
        <v>0.13063173428021629</v>
      </c>
      <c r="AP183" s="3">
        <f>IFERROR(DataShLandRemPot[[#This Row],[CO2Removal_withagri]]/DataShLandRemPot[[#This Row],[FAOGHG_noLULUCF]],"")</f>
        <v>0.22078192010519579</v>
      </c>
      <c r="AQ183" s="3">
        <f>IFERROR(DataShLandRemPot[[#This Row],[CO2Removal_noagri]]/DataShLandRemPot[[#This Row],[GHGI_noLULUCF]],"")</f>
        <v>0.12255846712382079</v>
      </c>
      <c r="AR183" s="3">
        <f>IFERROR(DataShLandRemPot[[#This Row],[CO2Removal_withagri]]/DataShLandRemPot[[#This Row],[GHGI_noLULUCF]],"")</f>
        <v>0.20713721551536196</v>
      </c>
      <c r="AS183" s="3"/>
      <c r="AU183" t="s">
        <v>265</v>
      </c>
      <c r="AV183" t="s">
        <v>266</v>
      </c>
      <c r="AW183">
        <v>18</v>
      </c>
      <c r="AX183">
        <v>23</v>
      </c>
      <c r="AY183">
        <v>0</v>
      </c>
      <c r="AZ183">
        <v>41</v>
      </c>
      <c r="BA183">
        <v>28</v>
      </c>
      <c r="BB183">
        <v>2019</v>
      </c>
    </row>
    <row r="184" spans="1:54">
      <c r="A184" s="2" t="s">
        <v>35</v>
      </c>
      <c r="B184" s="2" t="s">
        <v>36</v>
      </c>
      <c r="C184" s="2">
        <v>28.47</v>
      </c>
      <c r="D184" s="2">
        <v>0.42091849999999997</v>
      </c>
      <c r="E184" s="4">
        <v>1.4784632946961715E-2</v>
      </c>
      <c r="F184" s="2">
        <v>0.29351929999999998</v>
      </c>
      <c r="G184" s="2">
        <v>0.12739910000000002</v>
      </c>
      <c r="H184" s="4">
        <v>0.30266928158301437</v>
      </c>
      <c r="I184" s="2">
        <v>4.4005799999999984E-2</v>
      </c>
      <c r="J184" s="4">
        <f>IFERROR(DataGHGFAO[[#This Row],[Crop_MtCO2e]]/DataGHGFAO[[#This Row],[AFOLU_MtCO2e]],"")</f>
        <v>0.1045470797791021</v>
      </c>
      <c r="K184" s="2">
        <v>0.2495135</v>
      </c>
      <c r="L184" s="4">
        <f>IFERROR(DataGHGFAO[[#This Row],[Livestock_MtCO2e]]/DataGHGFAO[[#This Row],[AFOLU_MtCO2e]],"")</f>
        <v>0.59278340106220095</v>
      </c>
      <c r="N184" t="s">
        <v>73</v>
      </c>
      <c r="O184">
        <v>2003</v>
      </c>
      <c r="P184" t="s">
        <v>638</v>
      </c>
      <c r="Q184">
        <v>3.5960000000000001</v>
      </c>
      <c r="S184" t="s">
        <v>159</v>
      </c>
      <c r="T184" t="s">
        <v>160</v>
      </c>
      <c r="U184">
        <v>1.599881960720493</v>
      </c>
      <c r="V184">
        <v>5.0303609275519978</v>
      </c>
      <c r="W184">
        <v>0</v>
      </c>
      <c r="X184">
        <v>0</v>
      </c>
      <c r="Y184">
        <v>6.6302428882724911</v>
      </c>
      <c r="Z184">
        <v>6.6302428882724911</v>
      </c>
      <c r="AA184">
        <v>0.54302724129509694</v>
      </c>
      <c r="AB184">
        <v>0.13383654255597632</v>
      </c>
      <c r="AC184">
        <v>10.5831841</v>
      </c>
      <c r="AD184">
        <v>6.6302428882724911</v>
      </c>
      <c r="AE184">
        <v>3.7834141013837197E-2</v>
      </c>
      <c r="AF184">
        <v>0.67686378385107326</v>
      </c>
      <c r="AG184">
        <v>0.10208732851224853</v>
      </c>
      <c r="AI184" t="s">
        <v>159</v>
      </c>
      <c r="AJ184" t="s">
        <v>160</v>
      </c>
      <c r="AK184">
        <f>SUMIFS(DataLandRemPot[CO2 removal potential],DataLandRemPot[ISO3],DataShLandRemPot[[#This Row],[ISO3]])</f>
        <v>6.6302428882724911</v>
      </c>
      <c r="AL184">
        <f>SUMIFS(DataLandRemPot[CO2 removal potential],DataLandRemPot[ISO3],DataShLandRemPot[[#This Row],[ISO3]])+SUMIFS(DataLandRemPot[SCS cropland],DataLandRemPot[ISO3],DataShLandRemPot[[#This Row],[ISO3]])+SUMIFS(DataLandRemPot[SCS grassland],DataLandRemPot[ISO3],DataShLandRemPot[[#This Row],[ISO3]])+SUMIFS(DataLandRemPot[Agroforestry],DataLandRemPot[ISO3],DataShLandRemPot[[#This Row],[ISO3]])</f>
        <v>17.890290772123564</v>
      </c>
      <c r="AM184">
        <f>SUMIFS(DataGHGFAO[TotalGHG_MtCO2e_2019],DataGHGFAO[ISO3],DataShLandRemPot[[#This Row],[ISO3]])-SUMIFS(DataGHGFAO[LULUCF_MtCO2e],DataGHGFAO[ISO3],DataShLandRemPot[[#This Row],[ISO3]])</f>
        <v>61.383823700000001</v>
      </c>
      <c r="AN184">
        <f>SUMIFS(DataGHGI[MtCO2e],DataGHGI[ISO3],DataShLandRemPot[[#This Row],[ISO3]])-SUMIFS(DataGHGI[MtCO2e],DataGHGI[Sector],"Land-Use Change and Forestry",DataGHGI[ISO3],DataShLandRemPot[[#This Row],[ISO3]])</f>
        <v>60.992883943518791</v>
      </c>
      <c r="AO184" s="3">
        <f>IFERROR(DataShLandRemPot[[#This Row],[CO2Removal_noagri]]/DataShLandRemPot[[#This Row],[FAOGHG_noLULUCF]],"")</f>
        <v>0.10801286867817736</v>
      </c>
      <c r="AP184" s="3">
        <f>IFERROR(DataShLandRemPot[[#This Row],[CO2Removal_withagri]]/DataShLandRemPot[[#This Row],[FAOGHG_noLULUCF]],"")</f>
        <v>0.29144959850592628</v>
      </c>
      <c r="AQ184" s="3">
        <f>IFERROR(DataShLandRemPot[[#This Row],[CO2Removal_noagri]]/DataShLandRemPot[[#This Row],[GHGI_noLULUCF]],"")</f>
        <v>0.10870518754962122</v>
      </c>
      <c r="AR184" s="3">
        <f>IFERROR(DataShLandRemPot[[#This Row],[CO2Removal_withagri]]/DataShLandRemPot[[#This Row],[GHGI_noLULUCF]],"")</f>
        <v>0.29331767274179887</v>
      </c>
      <c r="AS184" s="3"/>
      <c r="AU184" t="s">
        <v>253</v>
      </c>
      <c r="AV184" t="s">
        <v>254</v>
      </c>
      <c r="AW184">
        <v>62</v>
      </c>
      <c r="AX184">
        <v>2</v>
      </c>
      <c r="AY184">
        <v>17</v>
      </c>
      <c r="AZ184">
        <v>81</v>
      </c>
      <c r="BA184">
        <v>14</v>
      </c>
      <c r="BB184">
        <v>2267</v>
      </c>
    </row>
    <row r="185" spans="1:54">
      <c r="A185" s="2" t="s">
        <v>167</v>
      </c>
      <c r="B185" s="2" t="s">
        <v>168</v>
      </c>
      <c r="C185" s="2">
        <v>37.81</v>
      </c>
      <c r="D185" s="2">
        <v>0.80985240000000003</v>
      </c>
      <c r="E185" s="4">
        <v>2.1419000264480296E-2</v>
      </c>
      <c r="F185" s="2">
        <v>4.5937042000000003</v>
      </c>
      <c r="G185" s="2">
        <v>-3.7838517999999999</v>
      </c>
      <c r="H185" s="4">
        <v>0.4516653544303374</v>
      </c>
      <c r="I185" s="2">
        <v>0.63454519999999981</v>
      </c>
      <c r="J185" s="4">
        <f>IFERROR(DataGHGFAO[[#This Row],[Crop_MtCO2e]]/DataGHGFAO[[#This Row],[AFOLU_MtCO2e]],"")</f>
        <v>0.7835319127287883</v>
      </c>
      <c r="K185" s="2">
        <v>3.9591590000000005</v>
      </c>
      <c r="L185" s="4">
        <f>IFERROR(DataGHGFAO[[#This Row],[Livestock_MtCO2e]]/DataGHGFAO[[#This Row],[AFOLU_MtCO2e]],"")</f>
        <v>4.8887414546156807</v>
      </c>
      <c r="N185" t="s">
        <v>73</v>
      </c>
      <c r="O185">
        <v>2003</v>
      </c>
      <c r="P185" t="s">
        <v>639</v>
      </c>
      <c r="Q185">
        <v>0.157</v>
      </c>
      <c r="S185" t="s">
        <v>465</v>
      </c>
      <c r="T185" t="s">
        <v>466</v>
      </c>
      <c r="U185">
        <v>2.055208157926236</v>
      </c>
      <c r="V185">
        <v>0</v>
      </c>
      <c r="W185">
        <v>0</v>
      </c>
      <c r="X185">
        <v>8.7495126399999984E-3</v>
      </c>
      <c r="Y185">
        <v>2.0639576705662361</v>
      </c>
      <c r="Z185">
        <v>3.8519819972477656</v>
      </c>
      <c r="AA185">
        <v>2.6469456967057207E-2</v>
      </c>
      <c r="AB185">
        <v>2.8915382785283255E-2</v>
      </c>
      <c r="AC185">
        <v>0.39675949249999998</v>
      </c>
      <c r="AD185">
        <v>3.8519819972477656</v>
      </c>
      <c r="AE185">
        <v>2.2012159956272641E-2</v>
      </c>
      <c r="AF185">
        <v>5.5384839752340459E-2</v>
      </c>
      <c r="AG185">
        <v>2.6834290519701362E-2</v>
      </c>
      <c r="AI185" t="s">
        <v>465</v>
      </c>
      <c r="AJ185" t="s">
        <v>466</v>
      </c>
      <c r="AK185">
        <f>SUMIFS(DataLandRemPot[CO2 removal potential],DataLandRemPot[ISO3],DataShLandRemPot[[#This Row],[ISO3]])</f>
        <v>2.0639576705662361</v>
      </c>
      <c r="AL185">
        <f>SUMIFS(DataLandRemPot[CO2 removal potential],DataLandRemPot[ISO3],DataShLandRemPot[[#This Row],[ISO3]])+SUMIFS(DataLandRemPot[SCS cropland],DataLandRemPot[ISO3],DataShLandRemPot[[#This Row],[ISO3]])+SUMIFS(DataLandRemPot[SCS grassland],DataLandRemPot[ISO3],DataShLandRemPot[[#This Row],[ISO3]])+SUMIFS(DataLandRemPot[Agroforestry],DataLandRemPot[ISO3],DataShLandRemPot[[#This Row],[ISO3]])</f>
        <v>2.5161020028185765</v>
      </c>
      <c r="AM185">
        <f>SUMIFS(DataGHGFAO[TotalGHG_MtCO2e_2019],DataGHGFAO[ISO3],DataShLandRemPot[[#This Row],[ISO3]])-SUMIFS(DataGHGFAO[LULUCF_MtCO2e],DataGHGFAO[ISO3],DataShLandRemPot[[#This Row],[ISO3]])</f>
        <v>0</v>
      </c>
      <c r="AN185">
        <f>SUMIFS(DataGHGI[MtCO2e],DataGHGI[ISO3],DataShLandRemPot[[#This Row],[ISO3]])-SUMIFS(DataGHGI[MtCO2e],DataGHGI[Sector],"Land-Use Change and Forestry",DataGHGI[ISO3],DataShLandRemPot[[#This Row],[ISO3]])</f>
        <v>0</v>
      </c>
      <c r="AO185" s="3" t="str">
        <f>IFERROR(DataShLandRemPot[[#This Row],[CO2Removal_noagri]]/DataShLandRemPot[[#This Row],[FAOGHG_noLULUCF]],"")</f>
        <v/>
      </c>
      <c r="AP185" s="3" t="str">
        <f>IFERROR(DataShLandRemPot[[#This Row],[CO2Removal_withagri]]/DataShLandRemPot[[#This Row],[FAOGHG_noLULUCF]],"")</f>
        <v/>
      </c>
      <c r="AQ185" s="3" t="str">
        <f>IFERROR(DataShLandRemPot[[#This Row],[CO2Removal_noagri]]/DataShLandRemPot[[#This Row],[GHGI_noLULUCF]],"")</f>
        <v/>
      </c>
      <c r="AR185" s="3" t="str">
        <f>IFERROR(DataShLandRemPot[[#This Row],[CO2Removal_withagri]]/DataShLandRemPot[[#This Row],[GHGI_noLULUCF]],"")</f>
        <v/>
      </c>
      <c r="AS185" s="3"/>
      <c r="AU185" t="s">
        <v>127</v>
      </c>
      <c r="AV185" t="s">
        <v>128</v>
      </c>
      <c r="AW185">
        <v>36</v>
      </c>
      <c r="AX185">
        <v>6</v>
      </c>
      <c r="AY185">
        <v>5</v>
      </c>
      <c r="AZ185">
        <v>47</v>
      </c>
      <c r="BA185">
        <v>42</v>
      </c>
      <c r="BB185">
        <v>1707</v>
      </c>
    </row>
    <row r="186" spans="1:54">
      <c r="A186" s="2" t="s">
        <v>155</v>
      </c>
      <c r="B186" s="2" t="s">
        <v>156</v>
      </c>
      <c r="C186" s="2">
        <v>459.86</v>
      </c>
      <c r="D186" s="2">
        <v>23.8679244</v>
      </c>
      <c r="E186" s="4">
        <v>5.1902588613925972E-2</v>
      </c>
      <c r="F186" s="2">
        <v>52.482720100000002</v>
      </c>
      <c r="G186" s="2">
        <v>-28.614795699999998</v>
      </c>
      <c r="H186" s="4">
        <v>0.3528442939062259</v>
      </c>
      <c r="I186" s="2">
        <v>13.035489500000004</v>
      </c>
      <c r="J186" s="4">
        <f>IFERROR(DataGHGFAO[[#This Row],[Crop_MtCO2e]]/DataGHGFAO[[#This Row],[AFOLU_MtCO2e]],"")</f>
        <v>0.54615094641409223</v>
      </c>
      <c r="K186" s="2">
        <v>39.447230599999997</v>
      </c>
      <c r="L186" s="4">
        <f>IFERROR(DataGHGFAO[[#This Row],[Livestock_MtCO2e]]/DataGHGFAO[[#This Row],[AFOLU_MtCO2e]],"")</f>
        <v>1.6527298284889824</v>
      </c>
      <c r="N186" t="s">
        <v>73</v>
      </c>
      <c r="O186">
        <v>2003</v>
      </c>
      <c r="P186" t="s">
        <v>640</v>
      </c>
      <c r="Q186">
        <v>34.582660000000004</v>
      </c>
      <c r="S186" t="s">
        <v>25</v>
      </c>
      <c r="T186" t="s">
        <v>26</v>
      </c>
      <c r="U186">
        <v>0</v>
      </c>
      <c r="V186">
        <v>0</v>
      </c>
      <c r="W186">
        <v>0</v>
      </c>
      <c r="X186">
        <v>1.6482118400000002E-4</v>
      </c>
      <c r="Y186">
        <v>1.6482118400000002E-4</v>
      </c>
      <c r="Z186">
        <v>1.335769358153907E-3</v>
      </c>
      <c r="AA186">
        <v>6.2097742354495101E-3</v>
      </c>
      <c r="AB186">
        <v>3.4213397865461828E-4</v>
      </c>
      <c r="AC186">
        <v>0</v>
      </c>
      <c r="AD186">
        <v>1.335769358153907E-3</v>
      </c>
      <c r="AE186">
        <v>0.97546109509093482</v>
      </c>
      <c r="AF186">
        <v>6.551908214104128E-3</v>
      </c>
      <c r="AG186">
        <v>39.751614780926019</v>
      </c>
      <c r="AI186" t="s">
        <v>25</v>
      </c>
      <c r="AJ186" t="s">
        <v>26</v>
      </c>
      <c r="AK186">
        <f>SUMIFS(DataLandRemPot[CO2 removal potential],DataLandRemPot[ISO3],DataShLandRemPot[[#This Row],[ISO3]])</f>
        <v>1.6482118400000002E-4</v>
      </c>
      <c r="AL186">
        <f>SUMIFS(DataLandRemPot[CO2 removal potential],DataLandRemPot[ISO3],DataShLandRemPot[[#This Row],[ISO3]])+SUMIFS(DataLandRemPot[SCS cropland],DataLandRemPot[ISO3],DataShLandRemPot[[#This Row],[ISO3]])+SUMIFS(DataLandRemPot[SCS grassland],DataLandRemPot[ISO3],DataShLandRemPot[[#This Row],[ISO3]])+SUMIFS(DataLandRemPot[Agroforestry],DataLandRemPot[ISO3],DataShLandRemPot[[#This Row],[ISO3]])</f>
        <v>6.7167293981041281E-3</v>
      </c>
      <c r="AM186">
        <f>SUMIFS(DataGHGFAO[TotalGHG_MtCO2e_2019],DataGHGFAO[ISO3],DataShLandRemPot[[#This Row],[ISO3]])-SUMIFS(DataGHGFAO[LULUCF_MtCO2e],DataGHGFAO[ISO3],DataShLandRemPot[[#This Row],[ISO3]])</f>
        <v>114.76</v>
      </c>
      <c r="AN186">
        <f>SUMIFS(DataGHGI[MtCO2e],DataGHGI[ISO3],DataShLandRemPot[[#This Row],[ISO3]])-SUMIFS(DataGHGI[MtCO2e],DataGHGI[Sector],"Land-Use Change and Forestry",DataGHGI[ISO3],DataShLandRemPot[[#This Row],[ISO3]])</f>
        <v>61.592971857999999</v>
      </c>
      <c r="AO186" s="3">
        <f>IFERROR(DataShLandRemPot[[#This Row],[CO2Removal_noagri]]/DataShLandRemPot[[#This Row],[FAOGHG_noLULUCF]],"")</f>
        <v>1.4362250261415128E-6</v>
      </c>
      <c r="AP186" s="3">
        <f>IFERROR(DataShLandRemPot[[#This Row],[CO2Removal_withagri]]/DataShLandRemPot[[#This Row],[FAOGHG_noLULUCF]],"")</f>
        <v>5.8528489004044335E-5</v>
      </c>
      <c r="AQ186" s="3">
        <f>IFERROR(DataShLandRemPot[[#This Row],[CO2Removal_noagri]]/DataShLandRemPot[[#This Row],[GHGI_noLULUCF]],"")</f>
        <v>2.6759738818901015E-6</v>
      </c>
      <c r="AR186" s="3">
        <f>IFERROR(DataShLandRemPot[[#This Row],[CO2Removal_withagri]]/DataShLandRemPot[[#This Row],[GHGI_noLULUCF]],"")</f>
        <v>1.0905025679860463E-4</v>
      </c>
      <c r="AS186" s="3"/>
    </row>
    <row r="187" spans="1:54">
      <c r="A187" s="2" t="s">
        <v>105</v>
      </c>
      <c r="B187" s="2" t="s">
        <v>106</v>
      </c>
      <c r="C187" s="2">
        <v>157.33000000000001</v>
      </c>
      <c r="D187" s="2">
        <v>10.364417400000001</v>
      </c>
      <c r="E187" s="4">
        <v>6.5876930019703808E-2</v>
      </c>
      <c r="F187" s="2">
        <v>10.364417400000001</v>
      </c>
      <c r="G187" s="2">
        <v>0</v>
      </c>
      <c r="H187" s="4">
        <v>0</v>
      </c>
      <c r="I187" s="2">
        <v>1.5188149000000006</v>
      </c>
      <c r="J187" s="4">
        <f>IFERROR(DataGHGFAO[[#This Row],[Crop_MtCO2e]]/DataGHGFAO[[#This Row],[AFOLU_MtCO2e]],"")</f>
        <v>0.1465412710993288</v>
      </c>
      <c r="K187" s="2">
        <v>8.8456025</v>
      </c>
      <c r="L187" s="4">
        <f>IFERROR(DataGHGFAO[[#This Row],[Livestock_MtCO2e]]/DataGHGFAO[[#This Row],[AFOLU_MtCO2e]],"")</f>
        <v>0.8534587289006712</v>
      </c>
      <c r="N187" t="s">
        <v>73</v>
      </c>
      <c r="O187">
        <v>2003</v>
      </c>
      <c r="P187" t="s">
        <v>641</v>
      </c>
      <c r="Q187">
        <v>-178.77938</v>
      </c>
      <c r="S187" t="s">
        <v>467</v>
      </c>
      <c r="T187" t="s">
        <v>556</v>
      </c>
      <c r="U187">
        <v>1.3835194360327985E-2</v>
      </c>
      <c r="V187">
        <v>2.7996191751268173E-2</v>
      </c>
      <c r="W187">
        <v>0</v>
      </c>
      <c r="X187">
        <v>0</v>
      </c>
      <c r="Y187">
        <v>4.1831386111596161E-2</v>
      </c>
      <c r="Z187">
        <v>0.13948654399189275</v>
      </c>
      <c r="AA187">
        <v>5.9530872641713126E-2</v>
      </c>
      <c r="AB187">
        <v>7.8931124660703948E-3</v>
      </c>
      <c r="AC187">
        <v>0</v>
      </c>
      <c r="AD187">
        <v>0.13948654399189275</v>
      </c>
      <c r="AE187">
        <v>0.61712284124136385</v>
      </c>
      <c r="AF187">
        <v>6.7423985107783524E-2</v>
      </c>
      <c r="AG187">
        <v>1.6118037525199957</v>
      </c>
      <c r="AI187" t="s">
        <v>467</v>
      </c>
      <c r="AJ187" t="s">
        <v>556</v>
      </c>
      <c r="AK187">
        <f>SUMIFS(DataLandRemPot[CO2 removal potential],DataLandRemPot[ISO3],DataShLandRemPot[[#This Row],[ISO3]])</f>
        <v>4.1831386111596161E-2</v>
      </c>
      <c r="AL187">
        <f>SUMIFS(DataLandRemPot[CO2 removal potential],DataLandRemPot[ISO3],DataShLandRemPot[[#This Row],[ISO3]])+SUMIFS(DataLandRemPot[SCS cropland],DataLandRemPot[ISO3],DataShLandRemPot[[#This Row],[ISO3]])+SUMIFS(DataLandRemPot[SCS grassland],DataLandRemPot[ISO3],DataShLandRemPot[[#This Row],[ISO3]])+SUMIFS(DataLandRemPot[Agroforestry],DataLandRemPot[ISO3],DataShLandRemPot[[#This Row],[ISO3]])</f>
        <v>0.10925537121937968</v>
      </c>
      <c r="AM187">
        <f>SUMIFS(DataGHGFAO[TotalGHG_MtCO2e_2019],DataGHGFAO[ISO3],DataShLandRemPot[[#This Row],[ISO3]])-SUMIFS(DataGHGFAO[LULUCF_MtCO2e],DataGHGFAO[ISO3],DataShLandRemPot[[#This Row],[ISO3]])</f>
        <v>0</v>
      </c>
      <c r="AN187">
        <f>SUMIFS(DataGHGI[MtCO2e],DataGHGI[ISO3],DataShLandRemPot[[#This Row],[ISO3]])-SUMIFS(DataGHGI[MtCO2e],DataGHGI[Sector],"Land-Use Change and Forestry",DataGHGI[ISO3],DataShLandRemPot[[#This Row],[ISO3]])</f>
        <v>0</v>
      </c>
      <c r="AO187" s="3" t="str">
        <f>IFERROR(DataShLandRemPot[[#This Row],[CO2Removal_noagri]]/DataShLandRemPot[[#This Row],[FAOGHG_noLULUCF]],"")</f>
        <v/>
      </c>
      <c r="AP187" s="3" t="str">
        <f>IFERROR(DataShLandRemPot[[#This Row],[CO2Removal_withagri]]/DataShLandRemPot[[#This Row],[FAOGHG_noLULUCF]],"")</f>
        <v/>
      </c>
      <c r="AQ187" s="3" t="str">
        <f>IFERROR(DataShLandRemPot[[#This Row],[CO2Removal_noagri]]/DataShLandRemPot[[#This Row],[GHGI_noLULUCF]],"")</f>
        <v/>
      </c>
      <c r="AR187" s="3" t="str">
        <f>IFERROR(DataShLandRemPot[[#This Row],[CO2Removal_withagri]]/DataShLandRemPot[[#This Row],[GHGI_noLULUCF]],"")</f>
        <v/>
      </c>
      <c r="AS187" s="3"/>
    </row>
    <row r="188" spans="1:54">
      <c r="A188" t="s">
        <v>325</v>
      </c>
      <c r="B188" t="s">
        <v>326</v>
      </c>
      <c r="C188">
        <v>59.15</v>
      </c>
      <c r="D188">
        <v>46.374344399999998</v>
      </c>
      <c r="E188" s="3">
        <v>0.78401258495350801</v>
      </c>
      <c r="F188">
        <v>30.521576700000001</v>
      </c>
      <c r="G188">
        <v>15.852767700000001</v>
      </c>
      <c r="H188" s="56">
        <v>0.34184348922030261</v>
      </c>
      <c r="I188">
        <v>1.687269999999998</v>
      </c>
      <c r="J188" s="4">
        <f>IFERROR(DataGHGFAO[[#This Row],[Crop_MtCO2e]]/DataGHGFAO[[#This Row],[AFOLU_MtCO2e]],"")</f>
        <v>3.6383694946639462E-2</v>
      </c>
      <c r="K188">
        <v>28.834306700000003</v>
      </c>
      <c r="L188" s="4">
        <f>IFERROR(DataGHGFAO[[#This Row],[Livestock_MtCO2e]]/DataGHGFAO[[#This Row],[AFOLU_MtCO2e]],"")</f>
        <v>0.62177281583305799</v>
      </c>
      <c r="N188" t="s">
        <v>73</v>
      </c>
      <c r="O188">
        <v>2003</v>
      </c>
      <c r="P188" t="s">
        <v>642</v>
      </c>
      <c r="Q188">
        <v>7.6633199999999997</v>
      </c>
      <c r="S188" t="s">
        <v>215</v>
      </c>
      <c r="T188" t="s">
        <v>216</v>
      </c>
      <c r="U188">
        <v>5.9652161133123771</v>
      </c>
      <c r="V188">
        <v>4.8316932296132808</v>
      </c>
      <c r="W188">
        <v>5.5659999999999998</v>
      </c>
      <c r="X188">
        <v>0</v>
      </c>
      <c r="Y188">
        <v>16.362909342925658</v>
      </c>
      <c r="Z188">
        <v>16.592009342925657</v>
      </c>
      <c r="AA188">
        <v>3.8041821603654333</v>
      </c>
      <c r="AB188">
        <v>3.8064371100641599</v>
      </c>
      <c r="AC188">
        <v>18.84156299</v>
      </c>
      <c r="AD188">
        <v>16.592009342925657</v>
      </c>
      <c r="AE188">
        <v>0.1777555293104448</v>
      </c>
      <c r="AF188">
        <v>7.6106192704295932</v>
      </c>
      <c r="AG188">
        <v>0.46511406443255576</v>
      </c>
      <c r="AI188" t="s">
        <v>215</v>
      </c>
      <c r="AJ188" t="s">
        <v>216</v>
      </c>
      <c r="AK188">
        <f>SUMIFS(DataLandRemPot[CO2 removal potential],DataLandRemPot[ISO3],DataShLandRemPot[[#This Row],[ISO3]])</f>
        <v>16.362909342925658</v>
      </c>
      <c r="AL188">
        <f>SUMIFS(DataLandRemPot[CO2 removal potential],DataLandRemPot[ISO3],DataShLandRemPot[[#This Row],[ISO3]])+SUMIFS(DataLandRemPot[SCS cropland],DataLandRemPot[ISO3],DataShLandRemPot[[#This Row],[ISO3]])+SUMIFS(DataLandRemPot[SCS grassland],DataLandRemPot[ISO3],DataShLandRemPot[[#This Row],[ISO3]])+SUMIFS(DataLandRemPot[Agroforestry],DataLandRemPot[ISO3],DataShLandRemPot[[#This Row],[ISO3]])</f>
        <v>42.815091603355249</v>
      </c>
      <c r="AM188">
        <f>SUMIFS(DataGHGFAO[TotalGHG_MtCO2e_2019],DataGHGFAO[ISO3],DataShLandRemPot[[#This Row],[ISO3]])-SUMIFS(DataGHGFAO[LULUCF_MtCO2e],DataGHGFAO[ISO3],DataShLandRemPot[[#This Row],[ISO3]])</f>
        <v>101.2349136</v>
      </c>
      <c r="AN188">
        <f>SUMIFS(DataGHGI[MtCO2e],DataGHGI[ISO3],DataShLandRemPot[[#This Row],[ISO3]])-SUMIFS(DataGHGI[MtCO2e],DataGHGI[Sector],"Land-Use Change and Forestry",DataGHGI[ISO3],DataShLandRemPot[[#This Row],[ISO3]])</f>
        <v>91.656489415558113</v>
      </c>
      <c r="AO188" s="3">
        <f>IFERROR(DataShLandRemPot[[#This Row],[CO2Removal_noagri]]/DataShLandRemPot[[#This Row],[FAOGHG_noLULUCF]],"")</f>
        <v>0.16163306473079914</v>
      </c>
      <c r="AP188" s="3">
        <f>IFERROR(DataShLandRemPot[[#This Row],[CO2Removal_withagri]]/DataShLandRemPot[[#This Row],[FAOGHG_noLULUCF]],"")</f>
        <v>0.42292811917167722</v>
      </c>
      <c r="AQ188" s="3">
        <f>IFERROR(DataShLandRemPot[[#This Row],[CO2Removal_noagri]]/DataShLandRemPot[[#This Row],[GHGI_noLULUCF]],"")</f>
        <v>0.17852428613906912</v>
      </c>
      <c r="AR188" s="3">
        <f>IFERROR(DataShLandRemPot[[#This Row],[CO2Removal_withagri]]/DataShLandRemPot[[#This Row],[GHGI_noLULUCF]],"")</f>
        <v>0.46712558899389461</v>
      </c>
      <c r="AS188" s="3"/>
    </row>
    <row r="189" spans="1:54">
      <c r="A189" t="s">
        <v>480</v>
      </c>
      <c r="B189" t="s">
        <v>481</v>
      </c>
      <c r="C189">
        <v>0.02</v>
      </c>
      <c r="D189">
        <v>7.1215000000000002E-3</v>
      </c>
      <c r="E189" s="3">
        <v>0.35607500000000003</v>
      </c>
      <c r="F189">
        <v>7.3211999999999999E-3</v>
      </c>
      <c r="G189">
        <v>-1.9969999999999998E-4</v>
      </c>
      <c r="H189" s="56">
        <v>2.655267321730112E-2</v>
      </c>
      <c r="I189">
        <v>-1.0000000000114084E-7</v>
      </c>
      <c r="J189" s="4">
        <f>IFERROR(DataGHGFAO[[#This Row],[Crop_MtCO2e]]/DataGHGFAO[[#This Row],[AFOLU_MtCO2e]],"")</f>
        <v>-1.4041985536915094E-5</v>
      </c>
      <c r="K189">
        <v>7.3213000000000011E-3</v>
      </c>
      <c r="L189" s="4">
        <f>IFERROR(DataGHGFAO[[#This Row],[Livestock_MtCO2e]]/DataGHGFAO[[#This Row],[AFOLU_MtCO2e]],"")</f>
        <v>1.0280558871024363</v>
      </c>
      <c r="N189" t="s">
        <v>149</v>
      </c>
      <c r="O189">
        <v>2000</v>
      </c>
      <c r="P189" t="s">
        <v>638</v>
      </c>
      <c r="Q189">
        <v>1.61168</v>
      </c>
      <c r="S189" t="s">
        <v>85</v>
      </c>
      <c r="T189" t="s">
        <v>557</v>
      </c>
      <c r="U189">
        <v>142.38305903220711</v>
      </c>
      <c r="V189">
        <v>195.80995978460282</v>
      </c>
      <c r="W189">
        <v>136.9384</v>
      </c>
      <c r="X189">
        <v>0</v>
      </c>
      <c r="Y189">
        <v>475.13141881680997</v>
      </c>
      <c r="Z189">
        <v>475.13141881680997</v>
      </c>
      <c r="AA189">
        <v>82.366211996341292</v>
      </c>
      <c r="AB189">
        <v>53.932103191568551</v>
      </c>
      <c r="AC189">
        <v>248.72758210000001</v>
      </c>
      <c r="AD189">
        <v>475.13141881680997</v>
      </c>
      <c r="AE189">
        <v>0.15845742707292884</v>
      </c>
      <c r="AF189">
        <v>136.29831518790985</v>
      </c>
      <c r="AG189">
        <v>0.28686445431734447</v>
      </c>
      <c r="AI189" t="s">
        <v>85</v>
      </c>
      <c r="AJ189" t="s">
        <v>557</v>
      </c>
      <c r="AK189">
        <f>SUMIFS(DataLandRemPot[CO2 removal potential],DataLandRemPot[ISO3],DataShLandRemPot[[#This Row],[ISO3]])</f>
        <v>475.13141881680997</v>
      </c>
      <c r="AL189">
        <f>SUMIFS(DataLandRemPot[CO2 removal potential],DataLandRemPot[ISO3],DataShLandRemPot[[#This Row],[ISO3]])+SUMIFS(DataLandRemPot[SCS cropland],DataLandRemPot[ISO3],DataShLandRemPot[[#This Row],[ISO3]])+SUMIFS(DataLandRemPot[SCS grassland],DataLandRemPot[ISO3],DataShLandRemPot[[#This Row],[ISO3]])+SUMIFS(DataLandRemPot[Agroforestry],DataLandRemPot[ISO3],DataShLandRemPot[[#This Row],[ISO3]])</f>
        <v>860.15731610471994</v>
      </c>
      <c r="AM189">
        <f>SUMIFS(DataGHGFAO[TotalGHG_MtCO2e_2019],DataGHGFAO[ISO3],DataShLandRemPot[[#This Row],[ISO3]])-SUMIFS(DataGHGFAO[LULUCF_MtCO2e],DataGHGFAO[ISO3],DataShLandRemPot[[#This Row],[ISO3]])</f>
        <v>2420.1630832000001</v>
      </c>
      <c r="AN189">
        <f>SUMIFS(DataGHGI[MtCO2e],DataGHGI[ISO3],DataShLandRemPot[[#This Row],[ISO3]])-SUMIFS(DataGHGI[MtCO2e],DataGHGI[Sector],"Land-Use Change and Forestry",DataGHGI[ISO3],DataShLandRemPot[[#This Row],[ISO3]])</f>
        <v>1629.5498516136631</v>
      </c>
      <c r="AO189" s="3">
        <f>IFERROR(DataShLandRemPot[[#This Row],[CO2Removal_noagri]]/DataShLandRemPot[[#This Row],[FAOGHG_noLULUCF]],"")</f>
        <v>0.1963220669363237</v>
      </c>
      <c r="AP189" s="3">
        <f>IFERROR(DataShLandRemPot[[#This Row],[CO2Removal_withagri]]/DataShLandRemPot[[#This Row],[FAOGHG_noLULUCF]],"")</f>
        <v>0.35541295629028374</v>
      </c>
      <c r="AQ189" s="3">
        <f>IFERROR(DataShLandRemPot[[#This Row],[CO2Removal_noagri]]/DataShLandRemPot[[#This Row],[GHGI_noLULUCF]],"")</f>
        <v>0.29157218991877459</v>
      </c>
      <c r="AR189" s="3">
        <f>IFERROR(DataShLandRemPot[[#This Row],[CO2Removal_withagri]]/DataShLandRemPot[[#This Row],[GHGI_noLULUCF]],"")</f>
        <v>0.52784964832646786</v>
      </c>
      <c r="AS189" s="3"/>
    </row>
    <row r="190" spans="1:54">
      <c r="A190" t="s">
        <v>173</v>
      </c>
      <c r="B190" t="s">
        <v>174</v>
      </c>
      <c r="C190">
        <v>221.29</v>
      </c>
      <c r="D190">
        <v>16.569111700000001</v>
      </c>
      <c r="E190" s="3">
        <v>7.4875103710063728E-2</v>
      </c>
      <c r="F190">
        <v>28.541730100000002</v>
      </c>
      <c r="G190">
        <v>-11.9726184</v>
      </c>
      <c r="H190" s="56">
        <v>0.29551551100469997</v>
      </c>
      <c r="I190">
        <v>14.797580200000004</v>
      </c>
      <c r="J190" s="4">
        <f>IFERROR(DataGHGFAO[[#This Row],[Crop_MtCO2e]]/DataGHGFAO[[#This Row],[AFOLU_MtCO2e]],"")</f>
        <v>0.89308228877472073</v>
      </c>
      <c r="K190">
        <v>13.744149899999998</v>
      </c>
      <c r="L190" s="4">
        <f>IFERROR(DataGHGFAO[[#This Row],[Livestock_MtCO2e]]/DataGHGFAO[[#This Row],[AFOLU_MtCO2e]],"")</f>
        <v>0.82950433003599089</v>
      </c>
      <c r="N190" t="s">
        <v>149</v>
      </c>
      <c r="O190">
        <v>2000</v>
      </c>
      <c r="P190" t="s">
        <v>639</v>
      </c>
      <c r="Q190">
        <v>4.8219999999999999E-3</v>
      </c>
      <c r="S190" t="s">
        <v>321</v>
      </c>
      <c r="T190" t="s">
        <v>322</v>
      </c>
      <c r="U190">
        <v>6.3942380337351272</v>
      </c>
      <c r="V190">
        <v>3.9974433466788839</v>
      </c>
      <c r="W190">
        <v>2.3685999999999998</v>
      </c>
      <c r="X190">
        <v>0</v>
      </c>
      <c r="Y190">
        <v>12.76028138041401</v>
      </c>
      <c r="Z190">
        <v>14.911059089615007</v>
      </c>
      <c r="AA190">
        <v>0.83890595211171293</v>
      </c>
      <c r="AB190">
        <v>0.12044308328224089</v>
      </c>
      <c r="AC190">
        <v>0.192165962</v>
      </c>
      <c r="AD190">
        <v>14.911059089615007</v>
      </c>
      <c r="AE190">
        <v>6.8959393117937168E-2</v>
      </c>
      <c r="AF190">
        <v>0.95934903539395378</v>
      </c>
      <c r="AG190">
        <v>7.5182435778138573E-2</v>
      </c>
      <c r="AI190" t="s">
        <v>321</v>
      </c>
      <c r="AJ190" t="s">
        <v>322</v>
      </c>
      <c r="AK190">
        <f>SUMIFS(DataLandRemPot[CO2 removal potential],DataLandRemPot[ISO3],DataShLandRemPot[[#This Row],[ISO3]])</f>
        <v>12.76028138041401</v>
      </c>
      <c r="AL190">
        <f>SUMIFS(DataLandRemPot[CO2 removal potential],DataLandRemPot[ISO3],DataShLandRemPot[[#This Row],[ISO3]])+SUMIFS(DataLandRemPot[SCS cropland],DataLandRemPot[ISO3],DataShLandRemPot[[#This Row],[ISO3]])+SUMIFS(DataLandRemPot[SCS grassland],DataLandRemPot[ISO3],DataShLandRemPot[[#This Row],[ISO3]])+SUMIFS(DataLandRemPot[Agroforestry],DataLandRemPot[ISO3],DataShLandRemPot[[#This Row],[ISO3]])</f>
        <v>13.911796377807965</v>
      </c>
      <c r="AM190">
        <f>SUMIFS(DataGHGFAO[TotalGHG_MtCO2e_2019],DataGHGFAO[ISO3],DataShLandRemPot[[#This Row],[ISO3]])-SUMIFS(DataGHGFAO[LULUCF_MtCO2e],DataGHGFAO[ISO3],DataShLandRemPot[[#This Row],[ISO3]])</f>
        <v>5.3453984999999999</v>
      </c>
      <c r="AN190">
        <f>SUMIFS(DataGHGI[MtCO2e],DataGHGI[ISO3],DataShLandRemPot[[#This Row],[ISO3]])-SUMIFS(DataGHGI[MtCO2e],DataGHGI[Sector],"Land-Use Change and Forestry",DataGHGI[ISO3],DataShLandRemPot[[#This Row],[ISO3]])</f>
        <v>6.1800758899999995</v>
      </c>
      <c r="AO190" s="3">
        <f>IFERROR(DataShLandRemPot[[#This Row],[CO2Removal_noagri]]/DataShLandRemPot[[#This Row],[FAOGHG_noLULUCF]],"")</f>
        <v>2.3871524976882474</v>
      </c>
      <c r="AP190" s="3">
        <f>IFERROR(DataShLandRemPot[[#This Row],[CO2Removal_withagri]]/DataShLandRemPot[[#This Row],[FAOGHG_noLULUCF]],"")</f>
        <v>2.6025742286207407</v>
      </c>
      <c r="AQ190" s="3">
        <f>IFERROR(DataShLandRemPot[[#This Row],[CO2Removal_noagri]]/DataShLandRemPot[[#This Row],[GHGI_noLULUCF]],"")</f>
        <v>2.0647450949690542</v>
      </c>
      <c r="AR190" s="3">
        <f>IFERROR(DataShLandRemPot[[#This Row],[CO2Removal_withagri]]/DataShLandRemPot[[#This Row],[GHGI_noLULUCF]],"")</f>
        <v>2.2510720944897598</v>
      </c>
      <c r="AS190" s="3"/>
    </row>
    <row r="191" spans="1:54">
      <c r="A191" t="s">
        <v>31</v>
      </c>
      <c r="B191" t="s">
        <v>32</v>
      </c>
      <c r="C191">
        <v>243.55</v>
      </c>
      <c r="D191">
        <v>2.140841</v>
      </c>
      <c r="E191" s="3">
        <v>8.7901498665571755E-3</v>
      </c>
      <c r="F191">
        <v>2.140841</v>
      </c>
      <c r="G191">
        <v>0</v>
      </c>
      <c r="H191" s="56">
        <v>0</v>
      </c>
      <c r="I191">
        <v>8.3868199999999948E-2</v>
      </c>
      <c r="J191" s="4">
        <f>IFERROR(DataGHGFAO[[#This Row],[Crop_MtCO2e]]/DataGHGFAO[[#This Row],[AFOLU_MtCO2e]],"")</f>
        <v>3.9175352116294457E-2</v>
      </c>
      <c r="K191">
        <v>2.0569728</v>
      </c>
      <c r="L191" s="4">
        <f>IFERROR(DataGHGFAO[[#This Row],[Livestock_MtCO2e]]/DataGHGFAO[[#This Row],[AFOLU_MtCO2e]],"")</f>
        <v>0.96082464788370558</v>
      </c>
      <c r="N191" t="s">
        <v>149</v>
      </c>
      <c r="O191">
        <v>2000</v>
      </c>
      <c r="P191" t="s">
        <v>640</v>
      </c>
      <c r="Q191">
        <v>0.32469999999999999</v>
      </c>
      <c r="S191" t="s">
        <v>470</v>
      </c>
      <c r="T191" t="s">
        <v>558</v>
      </c>
      <c r="U191">
        <v>0</v>
      </c>
      <c r="V191">
        <v>0</v>
      </c>
      <c r="W191">
        <v>0</v>
      </c>
      <c r="X191">
        <v>0</v>
      </c>
      <c r="Y191">
        <v>0</v>
      </c>
      <c r="Z191">
        <v>0</v>
      </c>
      <c r="AA191">
        <v>0</v>
      </c>
      <c r="AB191">
        <v>0</v>
      </c>
      <c r="AC191">
        <v>1.7073504299999999E-3</v>
      </c>
      <c r="AD191">
        <v>0</v>
      </c>
      <c r="AE191">
        <v>0</v>
      </c>
      <c r="AF191">
        <v>0</v>
      </c>
      <c r="AG191">
        <v>0</v>
      </c>
      <c r="AI191" t="s">
        <v>470</v>
      </c>
      <c r="AJ191" t="s">
        <v>558</v>
      </c>
      <c r="AK191">
        <f>SUMIFS(DataLandRemPot[CO2 removal potential],DataLandRemPot[ISO3],DataShLandRemPot[[#This Row],[ISO3]])</f>
        <v>0</v>
      </c>
      <c r="AL191">
        <f>SUMIFS(DataLandRemPot[CO2 removal potential],DataLandRemPot[ISO3],DataShLandRemPot[[#This Row],[ISO3]])+SUMIFS(DataLandRemPot[SCS cropland],DataLandRemPot[ISO3],DataShLandRemPot[[#This Row],[ISO3]])+SUMIFS(DataLandRemPot[SCS grassland],DataLandRemPot[ISO3],DataShLandRemPot[[#This Row],[ISO3]])+SUMIFS(DataLandRemPot[Agroforestry],DataLandRemPot[ISO3],DataShLandRemPot[[#This Row],[ISO3]])</f>
        <v>1.7073504299999999E-3</v>
      </c>
      <c r="AM191">
        <f>SUMIFS(DataGHGFAO[TotalGHG_MtCO2e_2019],DataGHGFAO[ISO3],DataShLandRemPot[[#This Row],[ISO3]])-SUMIFS(DataGHGFAO[LULUCF_MtCO2e],DataGHGFAO[ISO3],DataShLandRemPot[[#This Row],[ISO3]])</f>
        <v>0</v>
      </c>
      <c r="AN191">
        <f>SUMIFS(DataGHGI[MtCO2e],DataGHGI[ISO3],DataShLandRemPot[[#This Row],[ISO3]])-SUMIFS(DataGHGI[MtCO2e],DataGHGI[Sector],"Land-Use Change and Forestry",DataGHGI[ISO3],DataShLandRemPot[[#This Row],[ISO3]])</f>
        <v>0</v>
      </c>
      <c r="AO191" s="3" t="str">
        <f>IFERROR(DataShLandRemPot[[#This Row],[CO2Removal_noagri]]/DataShLandRemPot[[#This Row],[FAOGHG_noLULUCF]],"")</f>
        <v/>
      </c>
      <c r="AP191" s="3" t="str">
        <f>IFERROR(DataShLandRemPot[[#This Row],[CO2Removal_withagri]]/DataShLandRemPot[[#This Row],[FAOGHG_noLULUCF]],"")</f>
        <v/>
      </c>
      <c r="AQ191" s="3" t="str">
        <f>IFERROR(DataShLandRemPot[[#This Row],[CO2Removal_noagri]]/DataShLandRemPot[[#This Row],[GHGI_noLULUCF]],"")</f>
        <v/>
      </c>
      <c r="AR191" s="3" t="str">
        <f>IFERROR(DataShLandRemPot[[#This Row],[CO2Removal_withagri]]/DataShLandRemPot[[#This Row],[GHGI_noLULUCF]],"")</f>
        <v/>
      </c>
      <c r="AS191" s="3"/>
    </row>
    <row r="192" spans="1:54">
      <c r="A192" t="s">
        <v>165</v>
      </c>
      <c r="B192" t="s">
        <v>166</v>
      </c>
      <c r="C192">
        <v>429.13</v>
      </c>
      <c r="D192">
        <v>40.338593699999997</v>
      </c>
      <c r="E192" s="3">
        <v>9.4000870831682695E-2</v>
      </c>
      <c r="F192">
        <v>51.2958535</v>
      </c>
      <c r="G192">
        <v>-10.957259799999999</v>
      </c>
      <c r="H192" s="56">
        <v>0.17601143491726381</v>
      </c>
      <c r="I192">
        <v>11.556942600000006</v>
      </c>
      <c r="J192" s="4">
        <f>IFERROR(DataGHGFAO[[#This Row],[Crop_MtCO2e]]/DataGHGFAO[[#This Row],[AFOLU_MtCO2e]],"")</f>
        <v>0.28649840115769842</v>
      </c>
      <c r="K192">
        <v>39.738910899999993</v>
      </c>
      <c r="L192" s="4">
        <f>IFERROR(DataGHGFAO[[#This Row],[Livestock_MtCO2e]]/DataGHGFAO[[#This Row],[AFOLU_MtCO2e]],"")</f>
        <v>0.98513377029303817</v>
      </c>
      <c r="N192" t="s">
        <v>149</v>
      </c>
      <c r="O192">
        <v>2000</v>
      </c>
      <c r="P192" t="s">
        <v>641</v>
      </c>
      <c r="Q192">
        <v>-82.066469999999995</v>
      </c>
      <c r="S192" t="s">
        <v>559</v>
      </c>
      <c r="T192" t="s">
        <v>560</v>
      </c>
      <c r="U192">
        <v>0</v>
      </c>
      <c r="V192">
        <v>0</v>
      </c>
      <c r="W192">
        <v>0</v>
      </c>
      <c r="X192">
        <v>0</v>
      </c>
      <c r="Y192">
        <v>0</v>
      </c>
      <c r="Z192">
        <v>0</v>
      </c>
      <c r="AA192">
        <v>0</v>
      </c>
      <c r="AB192">
        <v>0</v>
      </c>
      <c r="AC192">
        <v>0</v>
      </c>
      <c r="AD192">
        <v>0</v>
      </c>
      <c r="AE192">
        <v>0</v>
      </c>
      <c r="AF192">
        <v>0</v>
      </c>
      <c r="AG192">
        <v>0</v>
      </c>
      <c r="AI192" t="s">
        <v>559</v>
      </c>
      <c r="AJ192" t="s">
        <v>560</v>
      </c>
      <c r="AK192">
        <f>SUMIFS(DataLandRemPot[CO2 removal potential],DataLandRemPot[ISO3],DataShLandRemPot[[#This Row],[ISO3]])</f>
        <v>0</v>
      </c>
      <c r="AL192">
        <f>SUMIFS(DataLandRemPot[CO2 removal potential],DataLandRemPot[ISO3],DataShLandRemPot[[#This Row],[ISO3]])+SUMIFS(DataLandRemPot[SCS cropland],DataLandRemPot[ISO3],DataShLandRemPot[[#This Row],[ISO3]])+SUMIFS(DataLandRemPot[SCS grassland],DataLandRemPot[ISO3],DataShLandRemPot[[#This Row],[ISO3]])+SUMIFS(DataLandRemPot[Agroforestry],DataLandRemPot[ISO3],DataShLandRemPot[[#This Row],[ISO3]])</f>
        <v>0</v>
      </c>
      <c r="AM192">
        <f>SUMIFS(DataGHGFAO[TotalGHG_MtCO2e_2019],DataGHGFAO[ISO3],DataShLandRemPot[[#This Row],[ISO3]])-SUMIFS(DataGHGFAO[LULUCF_MtCO2e],DataGHGFAO[ISO3],DataShLandRemPot[[#This Row],[ISO3]])</f>
        <v>0</v>
      </c>
      <c r="AN192">
        <f>SUMIFS(DataGHGI[MtCO2e],DataGHGI[ISO3],DataShLandRemPot[[#This Row],[ISO3]])-SUMIFS(DataGHGI[MtCO2e],DataGHGI[Sector],"Land-Use Change and Forestry",DataGHGI[ISO3],DataShLandRemPot[[#This Row],[ISO3]])</f>
        <v>0</v>
      </c>
      <c r="AO192" s="3" t="str">
        <f>IFERROR(DataShLandRemPot[[#This Row],[CO2Removal_noagri]]/DataShLandRemPot[[#This Row],[FAOGHG_noLULUCF]],"")</f>
        <v/>
      </c>
      <c r="AP192" s="3" t="str">
        <f>IFERROR(DataShLandRemPot[[#This Row],[CO2Removal_withagri]]/DataShLandRemPot[[#This Row],[FAOGHG_noLULUCF]],"")</f>
        <v/>
      </c>
      <c r="AQ192" s="3" t="str">
        <f>IFERROR(DataShLandRemPot[[#This Row],[CO2Removal_noagri]]/DataShLandRemPot[[#This Row],[GHGI_noLULUCF]],"")</f>
        <v/>
      </c>
      <c r="AR192" s="3" t="str">
        <f>IFERROR(DataShLandRemPot[[#This Row],[CO2Removal_withagri]]/DataShLandRemPot[[#This Row],[GHGI_noLULUCF]],"")</f>
        <v/>
      </c>
      <c r="AS192" s="3"/>
    </row>
    <row r="193" spans="1:45">
      <c r="A193" t="s">
        <v>109</v>
      </c>
      <c r="B193" t="s">
        <v>110</v>
      </c>
      <c r="C193">
        <v>5769.12</v>
      </c>
      <c r="D193">
        <v>155.98106049999998</v>
      </c>
      <c r="E193" s="3">
        <v>2.7037236268269683E-2</v>
      </c>
      <c r="F193">
        <v>386.18794919999999</v>
      </c>
      <c r="G193">
        <v>-230.20688860000001</v>
      </c>
      <c r="H193" s="56">
        <v>0.37347309627322778</v>
      </c>
      <c r="I193">
        <v>110.97167350000001</v>
      </c>
      <c r="J193" s="4">
        <f>IFERROR(DataGHGFAO[[#This Row],[Crop_MtCO2e]]/DataGHGFAO[[#This Row],[AFOLU_MtCO2e]],"")</f>
        <v>0.71144325563807809</v>
      </c>
      <c r="K193">
        <v>275.21627569999998</v>
      </c>
      <c r="L193" s="4">
        <f>IFERROR(DataGHGFAO[[#This Row],[Livestock_MtCO2e]]/DataGHGFAO[[#This Row],[AFOLU_MtCO2e]],"")</f>
        <v>1.7644211086768449</v>
      </c>
      <c r="N193" t="s">
        <v>149</v>
      </c>
      <c r="O193">
        <v>2000</v>
      </c>
      <c r="P193" t="s">
        <v>642</v>
      </c>
      <c r="Q193">
        <v>0.12384999999999999</v>
      </c>
      <c r="S193" t="s">
        <v>468</v>
      </c>
      <c r="T193" t="s">
        <v>469</v>
      </c>
      <c r="U193">
        <v>4.5639010398465492E-3</v>
      </c>
      <c r="V193">
        <v>0</v>
      </c>
      <c r="W193">
        <v>0</v>
      </c>
      <c r="X193">
        <v>0</v>
      </c>
      <c r="Y193">
        <v>4.5639010398465492E-3</v>
      </c>
      <c r="Z193">
        <v>7.9112027069776058E-3</v>
      </c>
      <c r="AA193">
        <v>0</v>
      </c>
      <c r="AB193">
        <v>0</v>
      </c>
      <c r="AC193">
        <v>2.3332540220000002E-3</v>
      </c>
      <c r="AD193">
        <v>7.9112027069776058E-3</v>
      </c>
      <c r="AE193">
        <v>0</v>
      </c>
      <c r="AF193">
        <v>0</v>
      </c>
      <c r="AG193">
        <v>0</v>
      </c>
      <c r="AI193" t="s">
        <v>468</v>
      </c>
      <c r="AJ193" t="s">
        <v>469</v>
      </c>
      <c r="AK193">
        <f>SUMIFS(DataLandRemPot[CO2 removal potential],DataLandRemPot[ISO3],DataShLandRemPot[[#This Row],[ISO3]])</f>
        <v>4.5639010398465492E-3</v>
      </c>
      <c r="AL193">
        <f>SUMIFS(DataLandRemPot[CO2 removal potential],DataLandRemPot[ISO3],DataShLandRemPot[[#This Row],[ISO3]])+SUMIFS(DataLandRemPot[SCS cropland],DataLandRemPot[ISO3],DataShLandRemPot[[#This Row],[ISO3]])+SUMIFS(DataLandRemPot[SCS grassland],DataLandRemPot[ISO3],DataShLandRemPot[[#This Row],[ISO3]])+SUMIFS(DataLandRemPot[Agroforestry],DataLandRemPot[ISO3],DataShLandRemPot[[#This Row],[ISO3]])</f>
        <v>6.897155061846549E-3</v>
      </c>
      <c r="AM193">
        <f>SUMIFS(DataGHGFAO[TotalGHG_MtCO2e_2019],DataGHGFAO[ISO3],DataShLandRemPot[[#This Row],[ISO3]])-SUMIFS(DataGHGFAO[LULUCF_MtCO2e],DataGHGFAO[ISO3],DataShLandRemPot[[#This Row],[ISO3]])</f>
        <v>0</v>
      </c>
      <c r="AN193">
        <f>SUMIFS(DataGHGI[MtCO2e],DataGHGI[ISO3],DataShLandRemPot[[#This Row],[ISO3]])-SUMIFS(DataGHGI[MtCO2e],DataGHGI[Sector],"Land-Use Change and Forestry",DataGHGI[ISO3],DataShLandRemPot[[#This Row],[ISO3]])</f>
        <v>0</v>
      </c>
      <c r="AO193" s="3" t="str">
        <f>IFERROR(DataShLandRemPot[[#This Row],[CO2Removal_noagri]]/DataShLandRemPot[[#This Row],[FAOGHG_noLULUCF]],"")</f>
        <v/>
      </c>
      <c r="AP193" s="3" t="str">
        <f>IFERROR(DataShLandRemPot[[#This Row],[CO2Removal_withagri]]/DataShLandRemPot[[#This Row],[FAOGHG_noLULUCF]],"")</f>
        <v/>
      </c>
      <c r="AQ193" s="3" t="str">
        <f>IFERROR(DataShLandRemPot[[#This Row],[CO2Removal_noagri]]/DataShLandRemPot[[#This Row],[GHGI_noLULUCF]],"")</f>
        <v/>
      </c>
      <c r="AR193" s="3" t="str">
        <f>IFERROR(DataShLandRemPot[[#This Row],[CO2Removal_withagri]]/DataShLandRemPot[[#This Row],[GHGI_noLULUCF]],"")</f>
        <v/>
      </c>
      <c r="AS193" s="3"/>
    </row>
    <row r="194" spans="1:45">
      <c r="A194" t="s">
        <v>359</v>
      </c>
      <c r="B194" t="s">
        <v>360</v>
      </c>
      <c r="C194">
        <v>34.36</v>
      </c>
      <c r="D194">
        <v>25.804702000000002</v>
      </c>
      <c r="E194" s="3">
        <v>0.75100995343422594</v>
      </c>
      <c r="F194">
        <v>27.564782999999998</v>
      </c>
      <c r="G194">
        <v>-1.760081</v>
      </c>
      <c r="H194" s="56">
        <v>6.0020090800762115E-2</v>
      </c>
      <c r="I194">
        <v>2.4679395</v>
      </c>
      <c r="J194" s="4">
        <f>IFERROR(DataGHGFAO[[#This Row],[Crop_MtCO2e]]/DataGHGFAO[[#This Row],[AFOLU_MtCO2e]],"")</f>
        <v>9.5639139719575134E-2</v>
      </c>
      <c r="K194">
        <v>25.096843499999999</v>
      </c>
      <c r="L194" s="4">
        <f>IFERROR(DataGHGFAO[[#This Row],[Livestock_MtCO2e]]/DataGHGFAO[[#This Row],[AFOLU_MtCO2e]],"")</f>
        <v>0.97256862334624117</v>
      </c>
      <c r="N194" t="s">
        <v>526</v>
      </c>
      <c r="O194">
        <v>1994</v>
      </c>
      <c r="P194" t="s">
        <v>638</v>
      </c>
      <c r="Q194">
        <v>3.2564089999999997E-2</v>
      </c>
      <c r="S194" t="s">
        <v>269</v>
      </c>
      <c r="T194" t="s">
        <v>270</v>
      </c>
      <c r="U194">
        <v>7.9863091458341945E-2</v>
      </c>
      <c r="V194">
        <v>0.13403498436520606</v>
      </c>
      <c r="W194">
        <v>0</v>
      </c>
      <c r="X194">
        <v>7.4060799999999996E-6</v>
      </c>
      <c r="Y194">
        <v>0.21390548190354799</v>
      </c>
      <c r="Z194">
        <v>0.21391053021714798</v>
      </c>
      <c r="AA194">
        <v>3.5219845874137561E-2</v>
      </c>
      <c r="AB194">
        <v>0</v>
      </c>
      <c r="AC194">
        <v>0</v>
      </c>
      <c r="AD194">
        <v>0.21391053021714798</v>
      </c>
      <c r="AE194">
        <v>0.14137400716464704</v>
      </c>
      <c r="AF194">
        <v>3.5219845874137561E-2</v>
      </c>
      <c r="AG194">
        <v>0.16465144119129457</v>
      </c>
      <c r="AI194" t="s">
        <v>269</v>
      </c>
      <c r="AJ194" t="s">
        <v>270</v>
      </c>
      <c r="AK194">
        <f>SUMIFS(DataLandRemPot[CO2 removal potential],DataLandRemPot[ISO3],DataShLandRemPot[[#This Row],[ISO3]])</f>
        <v>0.21390548190354799</v>
      </c>
      <c r="AL194">
        <f>SUMIFS(DataLandRemPot[CO2 removal potential],DataLandRemPot[ISO3],DataShLandRemPot[[#This Row],[ISO3]])+SUMIFS(DataLandRemPot[SCS cropland],DataLandRemPot[ISO3],DataShLandRemPot[[#This Row],[ISO3]])+SUMIFS(DataLandRemPot[SCS grassland],DataLandRemPot[ISO3],DataShLandRemPot[[#This Row],[ISO3]])+SUMIFS(DataLandRemPot[Agroforestry],DataLandRemPot[ISO3],DataShLandRemPot[[#This Row],[ISO3]])</f>
        <v>0.24912532777768556</v>
      </c>
      <c r="AM194">
        <f>SUMIFS(DataGHGFAO[TotalGHG_MtCO2e_2019],DataGHGFAO[ISO3],DataShLandRemPot[[#This Row],[ISO3]])-SUMIFS(DataGHGFAO[LULUCF_MtCO2e],DataGHGFAO[ISO3],DataShLandRemPot[[#This Row],[ISO3]])</f>
        <v>0.68336640000000004</v>
      </c>
      <c r="AN194">
        <f>SUMIFS(DataGHGI[MtCO2e],DataGHGI[ISO3],DataShLandRemPot[[#This Row],[ISO3]])-SUMIFS(DataGHGI[MtCO2e],DataGHGI[Sector],"Land-Use Change and Forestry",DataGHGI[ISO3],DataShLandRemPot[[#This Row],[ISO3]])</f>
        <v>0.56083463769999997</v>
      </c>
      <c r="AO194" s="3">
        <f>IFERROR(DataShLandRemPot[[#This Row],[CO2Removal_noagri]]/DataShLandRemPot[[#This Row],[FAOGHG_noLULUCF]],"")</f>
        <v>0.31301726555995141</v>
      </c>
      <c r="AP194" s="3">
        <f>IFERROR(DataShLandRemPot[[#This Row],[CO2Removal_withagri]]/DataShLandRemPot[[#This Row],[FAOGHG_noLULUCF]],"")</f>
        <v>0.3645560094521556</v>
      </c>
      <c r="AQ194" s="3">
        <f>IFERROR(DataShLandRemPot[[#This Row],[CO2Removal_noagri]]/DataShLandRemPot[[#This Row],[GHGI_noLULUCF]],"")</f>
        <v>0.38140561856304189</v>
      </c>
      <c r="AR194" s="3">
        <f>IFERROR(DataShLandRemPot[[#This Row],[CO2Removal_withagri]]/DataShLandRemPot[[#This Row],[GHGI_noLULUCF]],"")</f>
        <v>0.44420460333790396</v>
      </c>
      <c r="AS194" s="3"/>
    </row>
    <row r="195" spans="1:45">
      <c r="A195" t="s">
        <v>217</v>
      </c>
      <c r="B195" t="s">
        <v>218</v>
      </c>
      <c r="C195">
        <v>185.39</v>
      </c>
      <c r="D195">
        <v>34.457943</v>
      </c>
      <c r="E195" s="3">
        <v>0.18586732294082747</v>
      </c>
      <c r="F195">
        <v>37.823434900000002</v>
      </c>
      <c r="G195">
        <v>-3.3654918999999999</v>
      </c>
      <c r="H195" s="56">
        <v>8.1708657191815914E-2</v>
      </c>
      <c r="I195">
        <v>4.9239472000000077</v>
      </c>
      <c r="J195" s="4">
        <f>IFERROR(DataGHGFAO[[#This Row],[Crop_MtCO2e]]/DataGHGFAO[[#This Row],[AFOLU_MtCO2e]],"")</f>
        <v>0.1428973052744329</v>
      </c>
      <c r="K195">
        <v>32.899487699999995</v>
      </c>
      <c r="L195" s="4">
        <f>IFERROR(DataGHGFAO[[#This Row],[Livestock_MtCO2e]]/DataGHGFAO[[#This Row],[AFOLU_MtCO2e]],"")</f>
        <v>0.95477224801259886</v>
      </c>
      <c r="N195" t="s">
        <v>526</v>
      </c>
      <c r="O195">
        <v>1994</v>
      </c>
      <c r="P195" t="s">
        <v>640</v>
      </c>
      <c r="Q195">
        <v>1.03236E-2</v>
      </c>
      <c r="S195" t="s">
        <v>9</v>
      </c>
      <c r="T195" t="s">
        <v>10</v>
      </c>
      <c r="U195">
        <v>0</v>
      </c>
      <c r="V195">
        <v>0</v>
      </c>
      <c r="W195">
        <v>0</v>
      </c>
      <c r="X195">
        <v>0</v>
      </c>
      <c r="Y195">
        <v>0</v>
      </c>
      <c r="Z195">
        <v>0</v>
      </c>
      <c r="AA195">
        <v>9.8149551637539576E-4</v>
      </c>
      <c r="AB195">
        <v>1.9256800575041824E-6</v>
      </c>
      <c r="AC195">
        <v>7.9843603210000003E-3</v>
      </c>
      <c r="AD195">
        <v>0</v>
      </c>
      <c r="AE195">
        <v>0.10966159183530289</v>
      </c>
      <c r="AF195">
        <v>9.8342119643289984E-4</v>
      </c>
      <c r="AG195">
        <v>0</v>
      </c>
      <c r="AI195" t="s">
        <v>9</v>
      </c>
      <c r="AJ195" t="s">
        <v>10</v>
      </c>
      <c r="AK195">
        <f>SUMIFS(DataLandRemPot[CO2 removal potential],DataLandRemPot[ISO3],DataShLandRemPot[[#This Row],[ISO3]])</f>
        <v>0</v>
      </c>
      <c r="AL195">
        <f>SUMIFS(DataLandRemPot[CO2 removal potential],DataLandRemPot[ISO3],DataShLandRemPot[[#This Row],[ISO3]])+SUMIFS(DataLandRemPot[SCS cropland],DataLandRemPot[ISO3],DataShLandRemPot[[#This Row],[ISO3]])+SUMIFS(DataLandRemPot[SCS grassland],DataLandRemPot[ISO3],DataShLandRemPot[[#This Row],[ISO3]])+SUMIFS(DataLandRemPot[Agroforestry],DataLandRemPot[ISO3],DataShLandRemPot[[#This Row],[ISO3]])</f>
        <v>8.9677815174328997E-3</v>
      </c>
      <c r="AM195">
        <f>SUMIFS(DataGHGFAO[TotalGHG_MtCO2e_2019],DataGHGFAO[ISO3],DataShLandRemPot[[#This Row],[ISO3]])-SUMIFS(DataGHGFAO[LULUCF_MtCO2e],DataGHGFAO[ISO3],DataShLandRemPot[[#This Row],[ISO3]])</f>
        <v>0.26</v>
      </c>
      <c r="AN195">
        <f>SUMIFS(DataGHGI[MtCO2e],DataGHGI[ISO3],DataShLandRemPot[[#This Row],[ISO3]])-SUMIFS(DataGHGI[MtCO2e],DataGHGI[Sector],"Land-Use Change and Forestry",DataGHGI[ISO3],DataShLandRemPot[[#This Row],[ISO3]])</f>
        <v>0.26727000000000001</v>
      </c>
      <c r="AO195" s="3">
        <f>IFERROR(DataShLandRemPot[[#This Row],[CO2Removal_noagri]]/DataShLandRemPot[[#This Row],[FAOGHG_noLULUCF]],"")</f>
        <v>0</v>
      </c>
      <c r="AP195" s="3">
        <f>IFERROR(DataShLandRemPot[[#This Row],[CO2Removal_withagri]]/DataShLandRemPot[[#This Row],[FAOGHG_noLULUCF]],"")</f>
        <v>3.4491467374741923E-2</v>
      </c>
      <c r="AQ195" s="3">
        <f>IFERROR(DataShLandRemPot[[#This Row],[CO2Removal_noagri]]/DataShLandRemPot[[#This Row],[GHGI_noLULUCF]],"")</f>
        <v>0</v>
      </c>
      <c r="AR195" s="3">
        <f>IFERROR(DataShLandRemPot[[#This Row],[CO2Removal_withagri]]/DataShLandRemPot[[#This Row],[GHGI_noLULUCF]],"")</f>
        <v>3.3553266425086617E-2</v>
      </c>
      <c r="AS195" s="3"/>
    </row>
    <row r="196" spans="1:45">
      <c r="A196" t="s">
        <v>484</v>
      </c>
      <c r="B196" t="s">
        <v>485</v>
      </c>
      <c r="C196">
        <v>0.87</v>
      </c>
      <c r="D196">
        <v>0.51349</v>
      </c>
      <c r="E196" s="3">
        <v>0.5902183908045977</v>
      </c>
      <c r="F196">
        <v>0.51349</v>
      </c>
      <c r="G196">
        <v>0</v>
      </c>
      <c r="H196" s="56">
        <v>0</v>
      </c>
      <c r="I196">
        <v>2.0699999999995722E-4</v>
      </c>
      <c r="J196" s="4">
        <f>IFERROR(DataGHGFAO[[#This Row],[Crop_MtCO2e]]/DataGHGFAO[[#This Row],[AFOLU_MtCO2e]],"")</f>
        <v>4.0312372198087056E-4</v>
      </c>
      <c r="K196">
        <v>0.51328300000000004</v>
      </c>
      <c r="L196" s="4">
        <f>IFERROR(DataGHGFAO[[#This Row],[Livestock_MtCO2e]]/DataGHGFAO[[#This Row],[AFOLU_MtCO2e]],"")</f>
        <v>0.99959687627801908</v>
      </c>
      <c r="N196" t="s">
        <v>526</v>
      </c>
      <c r="O196">
        <v>1994</v>
      </c>
      <c r="P196" t="s">
        <v>641</v>
      </c>
      <c r="Q196">
        <v>-0.1544382</v>
      </c>
      <c r="S196" t="s">
        <v>75</v>
      </c>
      <c r="T196" t="s">
        <v>561</v>
      </c>
      <c r="U196">
        <v>0</v>
      </c>
      <c r="V196">
        <v>0</v>
      </c>
      <c r="W196">
        <v>0</v>
      </c>
      <c r="X196">
        <v>0</v>
      </c>
      <c r="Y196">
        <v>0</v>
      </c>
      <c r="Z196">
        <v>0</v>
      </c>
      <c r="AA196">
        <v>1.9831417255251611E-3</v>
      </c>
      <c r="AB196">
        <v>0</v>
      </c>
      <c r="AC196">
        <v>2.3925E-6</v>
      </c>
      <c r="AD196">
        <v>0</v>
      </c>
      <c r="AE196">
        <v>0.99879503462129071</v>
      </c>
      <c r="AF196">
        <v>1.9831417255251611E-3</v>
      </c>
      <c r="AG196">
        <v>0</v>
      </c>
      <c r="AI196" t="s">
        <v>75</v>
      </c>
      <c r="AJ196" t="s">
        <v>561</v>
      </c>
      <c r="AK196">
        <f>SUMIFS(DataLandRemPot[CO2 removal potential],DataLandRemPot[ISO3],DataShLandRemPot[[#This Row],[ISO3]])</f>
        <v>0</v>
      </c>
      <c r="AL196">
        <f>SUMIFS(DataLandRemPot[CO2 removal potential],DataLandRemPot[ISO3],DataShLandRemPot[[#This Row],[ISO3]])+SUMIFS(DataLandRemPot[SCS cropland],DataLandRemPot[ISO3],DataShLandRemPot[[#This Row],[ISO3]])+SUMIFS(DataLandRemPot[SCS grassland],DataLandRemPot[ISO3],DataShLandRemPot[[#This Row],[ISO3]])+SUMIFS(DataLandRemPot[Agroforestry],DataLandRemPot[ISO3],DataShLandRemPot[[#This Row],[ISO3]])</f>
        <v>1.9855342255251612E-3</v>
      </c>
      <c r="AM196">
        <f>SUMIFS(DataGHGFAO[TotalGHG_MtCO2e_2019],DataGHGFAO[ISO3],DataShLandRemPot[[#This Row],[ISO3]])-SUMIFS(DataGHGFAO[LULUCF_MtCO2e],DataGHGFAO[ISO3],DataShLandRemPot[[#This Row],[ISO3]])</f>
        <v>0.1746926</v>
      </c>
      <c r="AN196">
        <f>SUMIFS(DataGHGI[MtCO2e],DataGHGI[ISO3],DataShLandRemPot[[#This Row],[ISO3]])-SUMIFS(DataGHGI[MtCO2e],DataGHGI[Sector],"Land-Use Change and Forestry",DataGHGI[ISO3],DataShLandRemPot[[#This Row],[ISO3]])</f>
        <v>0.15342219000000001</v>
      </c>
      <c r="AO196" s="3">
        <f>IFERROR(DataShLandRemPot[[#This Row],[CO2Removal_noagri]]/DataShLandRemPot[[#This Row],[FAOGHG_noLULUCF]],"")</f>
        <v>0</v>
      </c>
      <c r="AP196" s="3">
        <f>IFERROR(DataShLandRemPot[[#This Row],[CO2Removal_withagri]]/DataShLandRemPot[[#This Row],[FAOGHG_noLULUCF]],"")</f>
        <v>1.1365874831132865E-2</v>
      </c>
      <c r="AQ196" s="3">
        <f>IFERROR(DataShLandRemPot[[#This Row],[CO2Removal_noagri]]/DataShLandRemPot[[#This Row],[GHGI_noLULUCF]],"")</f>
        <v>0</v>
      </c>
      <c r="AR196" s="3">
        <f>IFERROR(DataShLandRemPot[[#This Row],[CO2Removal_withagri]]/DataShLandRemPot[[#This Row],[GHGI_noLULUCF]],"")</f>
        <v>1.2941636575029733E-2</v>
      </c>
      <c r="AS196" s="3"/>
    </row>
    <row r="197" spans="1:45">
      <c r="A197" t="s">
        <v>181</v>
      </c>
      <c r="B197" t="s">
        <v>182</v>
      </c>
      <c r="C197">
        <v>299.60000000000002</v>
      </c>
      <c r="D197">
        <v>84.6496262</v>
      </c>
      <c r="E197" s="3">
        <v>0.28254214352469958</v>
      </c>
      <c r="F197">
        <v>40.789657399999996</v>
      </c>
      <c r="G197">
        <v>43.859968800000004</v>
      </c>
      <c r="H197" s="56">
        <v>0.51813541026599363</v>
      </c>
      <c r="I197">
        <v>5.471518599999996</v>
      </c>
      <c r="J197" s="4">
        <f>IFERROR(DataGHGFAO[[#This Row],[Crop_MtCO2e]]/DataGHGFAO[[#This Row],[AFOLU_MtCO2e]],"")</f>
        <v>6.4637244671022498E-2</v>
      </c>
      <c r="K197">
        <v>35.3181388</v>
      </c>
      <c r="L197" s="4">
        <f>IFERROR(DataGHGFAO[[#This Row],[Livestock_MtCO2e]]/DataGHGFAO[[#This Row],[AFOLU_MtCO2e]],"")</f>
        <v>0.41722734506298387</v>
      </c>
      <c r="N197" t="s">
        <v>526</v>
      </c>
      <c r="O197">
        <v>1994</v>
      </c>
      <c r="P197" t="s">
        <v>642</v>
      </c>
      <c r="Q197">
        <v>3.7412773999999996E-2</v>
      </c>
      <c r="S197" t="s">
        <v>33</v>
      </c>
      <c r="T197" t="s">
        <v>34</v>
      </c>
      <c r="U197">
        <v>2.5997416696049387E-2</v>
      </c>
      <c r="V197">
        <v>0.58907356420085</v>
      </c>
      <c r="W197">
        <v>0</v>
      </c>
      <c r="X197">
        <v>8.651470784E-3</v>
      </c>
      <c r="Y197">
        <v>0.62372245168089935</v>
      </c>
      <c r="Z197">
        <v>0.65817543726606975</v>
      </c>
      <c r="AA197">
        <v>0.6658311211683331</v>
      </c>
      <c r="AB197">
        <v>8.4284392229610344E-2</v>
      </c>
      <c r="AC197">
        <v>2.4480369980000001</v>
      </c>
      <c r="AD197">
        <v>0.65817543726606975</v>
      </c>
      <c r="AE197">
        <v>0.19626898332478732</v>
      </c>
      <c r="AF197">
        <v>0.75011551339794347</v>
      </c>
      <c r="AG197">
        <v>1.2026431169447587</v>
      </c>
      <c r="AI197" t="s">
        <v>33</v>
      </c>
      <c r="AJ197" t="s">
        <v>34</v>
      </c>
      <c r="AK197">
        <f>SUMIFS(DataLandRemPot[CO2 removal potential],DataLandRemPot[ISO3],DataShLandRemPot[[#This Row],[ISO3]])</f>
        <v>0.62372245168089935</v>
      </c>
      <c r="AL197">
        <f>SUMIFS(DataLandRemPot[CO2 removal potential],DataLandRemPot[ISO3],DataShLandRemPot[[#This Row],[ISO3]])+SUMIFS(DataLandRemPot[SCS cropland],DataLandRemPot[ISO3],DataShLandRemPot[[#This Row],[ISO3]])+SUMIFS(DataLandRemPot[SCS grassland],DataLandRemPot[ISO3],DataShLandRemPot[[#This Row],[ISO3]])+SUMIFS(DataLandRemPot[Agroforestry],DataLandRemPot[ISO3],DataShLandRemPot[[#This Row],[ISO3]])</f>
        <v>3.8218749630788427</v>
      </c>
      <c r="AM197">
        <f>SUMIFS(DataGHGFAO[TotalGHG_MtCO2e_2019],DataGHGFAO[ISO3],DataShLandRemPot[[#This Row],[ISO3]])-SUMIFS(DataGHGFAO[LULUCF_MtCO2e],DataGHGFAO[ISO3],DataShLandRemPot[[#This Row],[ISO3]])</f>
        <v>723.15</v>
      </c>
      <c r="AN197">
        <f>SUMIFS(DataGHGI[MtCO2e],DataGHGI[ISO3],DataShLandRemPot[[#This Row],[ISO3]])-SUMIFS(DataGHGI[MtCO2e],DataGHGI[Sector],"Land-Use Change and Forestry",DataGHGI[ISO3],DataShLandRemPot[[#This Row],[ISO3]])</f>
        <v>548.26255000000003</v>
      </c>
      <c r="AO197" s="3">
        <f>IFERROR(DataShLandRemPot[[#This Row],[CO2Removal_noagri]]/DataShLandRemPot[[#This Row],[FAOGHG_noLULUCF]],"")</f>
        <v>8.6250771165166196E-4</v>
      </c>
      <c r="AP197" s="3">
        <f>IFERROR(DataShLandRemPot[[#This Row],[CO2Removal_withagri]]/DataShLandRemPot[[#This Row],[FAOGHG_noLULUCF]],"")</f>
        <v>5.2850376313058741E-3</v>
      </c>
      <c r="AQ197" s="3">
        <f>IFERROR(DataShLandRemPot[[#This Row],[CO2Removal_noagri]]/DataShLandRemPot[[#This Row],[GHGI_noLULUCF]],"")</f>
        <v>1.1376346089677278E-3</v>
      </c>
      <c r="AR197" s="3">
        <f>IFERROR(DataShLandRemPot[[#This Row],[CO2Removal_withagri]]/DataShLandRemPot[[#This Row],[GHGI_noLULUCF]],"")</f>
        <v>6.9708845936656489E-3</v>
      </c>
      <c r="AS197" s="3"/>
    </row>
    <row r="198" spans="1:45">
      <c r="A198" t="s">
        <v>203</v>
      </c>
      <c r="B198" t="s">
        <v>204</v>
      </c>
      <c r="C198">
        <v>438.11</v>
      </c>
      <c r="D198">
        <v>60.696935799999999</v>
      </c>
      <c r="E198" s="3">
        <v>0.13854268517039098</v>
      </c>
      <c r="F198">
        <v>72.738881800000001</v>
      </c>
      <c r="G198">
        <v>-12.0419459</v>
      </c>
      <c r="H198" s="56">
        <v>0.14203619175093285</v>
      </c>
      <c r="I198">
        <v>49.245430499999998</v>
      </c>
      <c r="J198" s="4">
        <f>IFERROR(DataGHGFAO[[#This Row],[Crop_MtCO2e]]/DataGHGFAO[[#This Row],[AFOLU_MtCO2e]],"")</f>
        <v>0.81133305744241535</v>
      </c>
      <c r="K198">
        <v>23.4934513</v>
      </c>
      <c r="L198" s="4">
        <f>IFERROR(DataGHGFAO[[#This Row],[Livestock_MtCO2e]]/DataGHGFAO[[#This Row],[AFOLU_MtCO2e]],"")</f>
        <v>0.38706157057766993</v>
      </c>
      <c r="N198" t="s">
        <v>241</v>
      </c>
      <c r="O198">
        <v>2004</v>
      </c>
      <c r="P198" t="s">
        <v>638</v>
      </c>
      <c r="Q198">
        <v>65.971109999999996</v>
      </c>
      <c r="S198" t="s">
        <v>289</v>
      </c>
      <c r="T198" t="s">
        <v>290</v>
      </c>
      <c r="U198">
        <v>6.279268721772894</v>
      </c>
      <c r="V198">
        <v>4.0541240997036372</v>
      </c>
      <c r="W198">
        <v>3.8100000000000002E-2</v>
      </c>
      <c r="X198">
        <v>0.18367950726399995</v>
      </c>
      <c r="Y198">
        <v>10.555172328740531</v>
      </c>
      <c r="Z198">
        <v>16.671134885147335</v>
      </c>
      <c r="AA198">
        <v>1.7576834469746117</v>
      </c>
      <c r="AB198">
        <v>2.9327233577502057</v>
      </c>
      <c r="AC198">
        <v>10.613099869999999</v>
      </c>
      <c r="AD198">
        <v>16.671134885147335</v>
      </c>
      <c r="AE198">
        <v>0.18138617228266965</v>
      </c>
      <c r="AF198">
        <v>4.6904068047248177</v>
      </c>
      <c r="AG198">
        <v>0.44437046204858022</v>
      </c>
      <c r="AI198" t="s">
        <v>289</v>
      </c>
      <c r="AJ198" t="s">
        <v>290</v>
      </c>
      <c r="AK198">
        <f>SUMIFS(DataLandRemPot[CO2 removal potential],DataLandRemPot[ISO3],DataShLandRemPot[[#This Row],[ISO3]])</f>
        <v>10.555172328740531</v>
      </c>
      <c r="AL198">
        <f>SUMIFS(DataLandRemPot[CO2 removal potential],DataLandRemPot[ISO3],DataShLandRemPot[[#This Row],[ISO3]])+SUMIFS(DataLandRemPot[SCS cropland],DataLandRemPot[ISO3],DataShLandRemPot[[#This Row],[ISO3]])+SUMIFS(DataLandRemPot[SCS grassland],DataLandRemPot[ISO3],DataShLandRemPot[[#This Row],[ISO3]])+SUMIFS(DataLandRemPot[Agroforestry],DataLandRemPot[ISO3],DataShLandRemPot[[#This Row],[ISO3]])</f>
        <v>25.858679003465348</v>
      </c>
      <c r="AM198">
        <f>SUMIFS(DataGHGFAO[TotalGHG_MtCO2e_2019],DataGHGFAO[ISO3],DataShLandRemPot[[#This Row],[ISO3]])-SUMIFS(DataGHGFAO[LULUCF_MtCO2e],DataGHGFAO[ISO3],DataShLandRemPot[[#This Row],[ISO3]])</f>
        <v>29.234307900000001</v>
      </c>
      <c r="AN198">
        <f>SUMIFS(DataGHGI[MtCO2e],DataGHGI[ISO3],DataShLandRemPot[[#This Row],[ISO3]])-SUMIFS(DataGHGI[MtCO2e],DataGHGI[Sector],"Land-Use Change and Forestry",DataGHGI[ISO3],DataShLandRemPot[[#This Row],[ISO3]])</f>
        <v>13.580080000000001</v>
      </c>
      <c r="AO198" s="3">
        <f>IFERROR(DataShLandRemPot[[#This Row],[CO2Removal_noagri]]/DataShLandRemPot[[#This Row],[FAOGHG_noLULUCF]],"")</f>
        <v>0.36105429158254609</v>
      </c>
      <c r="AP198" s="3">
        <f>IFERROR(DataShLandRemPot[[#This Row],[CO2Removal_withagri]]/DataShLandRemPot[[#This Row],[FAOGHG_noLULUCF]],"")</f>
        <v>0.88453193733604163</v>
      </c>
      <c r="AQ198" s="3">
        <f>IFERROR(DataShLandRemPot[[#This Row],[CO2Removal_noagri]]/DataShLandRemPot[[#This Row],[GHGI_noLULUCF]],"")</f>
        <v>0.77725406100262517</v>
      </c>
      <c r="AR198" s="3">
        <f>IFERROR(DataShLandRemPot[[#This Row],[CO2Removal_withagri]]/DataShLandRemPot[[#This Row],[GHGI_noLULUCF]],"")</f>
        <v>1.9041624941432853</v>
      </c>
      <c r="AS198" s="3"/>
    </row>
    <row r="199" spans="1:45">
      <c r="A199" t="s">
        <v>265</v>
      </c>
      <c r="B199" t="s">
        <v>266</v>
      </c>
      <c r="C199">
        <v>25.26</v>
      </c>
      <c r="D199">
        <v>7.3803609999999997</v>
      </c>
      <c r="E199" s="3">
        <v>0.29217581155977829</v>
      </c>
      <c r="F199">
        <v>7.3803609999999997</v>
      </c>
      <c r="G199">
        <v>0</v>
      </c>
      <c r="H199" s="56">
        <v>0</v>
      </c>
      <c r="I199">
        <v>0.11396839999999919</v>
      </c>
      <c r="J199" s="4">
        <f>IFERROR(DataGHGFAO[[#This Row],[Crop_MtCO2e]]/DataGHGFAO[[#This Row],[AFOLU_MtCO2e]],"")</f>
        <v>1.544211726228557E-2</v>
      </c>
      <c r="K199">
        <v>7.2663926000000005</v>
      </c>
      <c r="L199" s="4">
        <f>IFERROR(DataGHGFAO[[#This Row],[Livestock_MtCO2e]]/DataGHGFAO[[#This Row],[AFOLU_MtCO2e]],"")</f>
        <v>0.98455788273771438</v>
      </c>
      <c r="N199" t="s">
        <v>241</v>
      </c>
      <c r="O199">
        <v>2004</v>
      </c>
      <c r="P199" t="s">
        <v>639</v>
      </c>
      <c r="Q199">
        <v>9.0701070000000001</v>
      </c>
      <c r="S199" t="s">
        <v>135</v>
      </c>
      <c r="T199" t="s">
        <v>136</v>
      </c>
      <c r="U199">
        <v>2.676478080624479</v>
      </c>
      <c r="V199">
        <v>0.84923363943477115</v>
      </c>
      <c r="W199">
        <v>0</v>
      </c>
      <c r="X199">
        <v>0</v>
      </c>
      <c r="Y199">
        <v>3.5257117200592503</v>
      </c>
      <c r="Z199">
        <v>3.5257117200592503</v>
      </c>
      <c r="AA199">
        <v>1.4565577352386792</v>
      </c>
      <c r="AB199">
        <v>0.73158143356765493</v>
      </c>
      <c r="AC199">
        <v>6.695445103</v>
      </c>
      <c r="AD199">
        <v>3.5257117200592503</v>
      </c>
      <c r="AE199">
        <v>0.1763306452066806</v>
      </c>
      <c r="AF199">
        <v>2.1881391688063339</v>
      </c>
      <c r="AG199">
        <v>0.62062339253578047</v>
      </c>
      <c r="AI199" t="s">
        <v>135</v>
      </c>
      <c r="AJ199" t="s">
        <v>136</v>
      </c>
      <c r="AK199">
        <f>SUMIFS(DataLandRemPot[CO2 removal potential],DataLandRemPot[ISO3],DataShLandRemPot[[#This Row],[ISO3]])</f>
        <v>3.5257117200592503</v>
      </c>
      <c r="AL199">
        <f>SUMIFS(DataLandRemPot[CO2 removal potential],DataLandRemPot[ISO3],DataShLandRemPot[[#This Row],[ISO3]])+SUMIFS(DataLandRemPot[SCS cropland],DataLandRemPot[ISO3],DataShLandRemPot[[#This Row],[ISO3]])+SUMIFS(DataLandRemPot[SCS grassland],DataLandRemPot[ISO3],DataShLandRemPot[[#This Row],[ISO3]])+SUMIFS(DataLandRemPot[Agroforestry],DataLandRemPot[ISO3],DataShLandRemPot[[#This Row],[ISO3]])</f>
        <v>12.409295991865584</v>
      </c>
      <c r="AM199">
        <f>SUMIFS(DataGHGFAO[TotalGHG_MtCO2e_2019],DataGHGFAO[ISO3],DataShLandRemPot[[#This Row],[ISO3]])-SUMIFS(DataGHGFAO[LULUCF_MtCO2e],DataGHGFAO[ISO3],DataShLandRemPot[[#This Row],[ISO3]])</f>
        <v>61.931106800000002</v>
      </c>
      <c r="AN199">
        <f>SUMIFS(DataGHGI[MtCO2e],DataGHGI[ISO3],DataShLandRemPot[[#This Row],[ISO3]])-SUMIFS(DataGHGI[MtCO2e],DataGHGI[Sector],"Land-Use Change and Forestry",DataGHGI[ISO3],DataShLandRemPot[[#This Row],[ISO3]])</f>
        <v>66.342410000000001</v>
      </c>
      <c r="AO199" s="3">
        <f>IFERROR(DataShLandRemPot[[#This Row],[CO2Removal_noagri]]/DataShLandRemPot[[#This Row],[FAOGHG_noLULUCF]],"")</f>
        <v>5.6929577109693284E-2</v>
      </c>
      <c r="AP199" s="3">
        <f>IFERROR(DataShLandRemPot[[#This Row],[CO2Removal_withagri]]/DataShLandRemPot[[#This Row],[FAOGHG_noLULUCF]],"")</f>
        <v>0.20037258549148976</v>
      </c>
      <c r="AQ199" s="3">
        <f>IFERROR(DataShLandRemPot[[#This Row],[CO2Removal_noagri]]/DataShLandRemPot[[#This Row],[GHGI_noLULUCF]],"")</f>
        <v>5.3144161028507261E-2</v>
      </c>
      <c r="AR199" s="3">
        <f>IFERROR(DataShLandRemPot[[#This Row],[CO2Removal_withagri]]/DataShLandRemPot[[#This Row],[GHGI_noLULUCF]],"")</f>
        <v>0.18704921922290105</v>
      </c>
      <c r="AS199" s="3"/>
    </row>
    <row r="200" spans="1:45">
      <c r="A200" t="s">
        <v>253</v>
      </c>
      <c r="B200" t="s">
        <v>254</v>
      </c>
      <c r="C200">
        <v>91.36</v>
      </c>
      <c r="D200">
        <v>78.082672099999996</v>
      </c>
      <c r="E200" s="3">
        <v>0.85467022876532395</v>
      </c>
      <c r="F200">
        <v>24.2979269</v>
      </c>
      <c r="G200">
        <v>53.784745199999996</v>
      </c>
      <c r="H200" s="56">
        <v>0.68881793813508596</v>
      </c>
      <c r="I200">
        <v>18.114342700000002</v>
      </c>
      <c r="J200" s="4">
        <f>IFERROR(DataGHGFAO[[#This Row],[Crop_MtCO2e]]/DataGHGFAO[[#This Row],[AFOLU_MtCO2e]],"")</f>
        <v>0.23198927768251931</v>
      </c>
      <c r="K200">
        <v>6.1835842000000003</v>
      </c>
      <c r="L200" s="4">
        <f>IFERROR(DataGHGFAO[[#This Row],[Livestock_MtCO2e]]/DataGHGFAO[[#This Row],[AFOLU_MtCO2e]],"")</f>
        <v>7.919278418239481E-2</v>
      </c>
      <c r="N200" t="s">
        <v>241</v>
      </c>
      <c r="O200">
        <v>2004</v>
      </c>
      <c r="P200" t="s">
        <v>640</v>
      </c>
      <c r="Q200">
        <v>68.565579999999997</v>
      </c>
      <c r="S200" t="s">
        <v>562</v>
      </c>
      <c r="T200" t="s">
        <v>563</v>
      </c>
      <c r="U200">
        <v>1.6807162242161033</v>
      </c>
      <c r="V200">
        <v>7.8420909553857304E-2</v>
      </c>
      <c r="W200">
        <v>0</v>
      </c>
      <c r="X200">
        <v>0</v>
      </c>
      <c r="Y200">
        <v>1.7591371337699606</v>
      </c>
      <c r="Z200">
        <v>1.7591371337699606</v>
      </c>
      <c r="AA200">
        <v>0</v>
      </c>
      <c r="AB200">
        <v>0</v>
      </c>
      <c r="AC200">
        <v>0</v>
      </c>
      <c r="AD200">
        <v>1.7591371337699606</v>
      </c>
      <c r="AE200">
        <v>0</v>
      </c>
      <c r="AF200">
        <v>0</v>
      </c>
      <c r="AG200">
        <v>0</v>
      </c>
      <c r="AI200" t="s">
        <v>562</v>
      </c>
      <c r="AJ200" t="s">
        <v>563</v>
      </c>
      <c r="AK200">
        <f>SUMIFS(DataLandRemPot[CO2 removal potential],DataLandRemPot[ISO3],DataShLandRemPot[[#This Row],[ISO3]])</f>
        <v>1.7591371337699606</v>
      </c>
      <c r="AL200">
        <f>SUMIFS(DataLandRemPot[CO2 removal potential],DataLandRemPot[ISO3],DataShLandRemPot[[#This Row],[ISO3]])+SUMIFS(DataLandRemPot[SCS cropland],DataLandRemPot[ISO3],DataShLandRemPot[[#This Row],[ISO3]])+SUMIFS(DataLandRemPot[SCS grassland],DataLandRemPot[ISO3],DataShLandRemPot[[#This Row],[ISO3]])+SUMIFS(DataLandRemPot[Agroforestry],DataLandRemPot[ISO3],DataShLandRemPot[[#This Row],[ISO3]])</f>
        <v>1.7591371337699606</v>
      </c>
      <c r="AM200">
        <f>SUMIFS(DataGHGFAO[TotalGHG_MtCO2e_2019],DataGHGFAO[ISO3],DataShLandRemPot[[#This Row],[ISO3]])-SUMIFS(DataGHGFAO[LULUCF_MtCO2e],DataGHGFAO[ISO3],DataShLandRemPot[[#This Row],[ISO3]])</f>
        <v>0</v>
      </c>
      <c r="AN200">
        <f>SUMIFS(DataGHGI[MtCO2e],DataGHGI[ISO3],DataShLandRemPot[[#This Row],[ISO3]])-SUMIFS(DataGHGI[MtCO2e],DataGHGI[Sector],"Land-Use Change and Forestry",DataGHGI[ISO3],DataShLandRemPot[[#This Row],[ISO3]])</f>
        <v>0</v>
      </c>
      <c r="AO200" s="3" t="str">
        <f>IFERROR(DataShLandRemPot[[#This Row],[CO2Removal_noagri]]/DataShLandRemPot[[#This Row],[FAOGHG_noLULUCF]],"")</f>
        <v/>
      </c>
      <c r="AP200" s="3" t="str">
        <f>IFERROR(DataShLandRemPot[[#This Row],[CO2Removal_withagri]]/DataShLandRemPot[[#This Row],[FAOGHG_noLULUCF]],"")</f>
        <v/>
      </c>
      <c r="AQ200" s="3" t="str">
        <f>IFERROR(DataShLandRemPot[[#This Row],[CO2Removal_noagri]]/DataShLandRemPot[[#This Row],[GHGI_noLULUCF]],"")</f>
        <v/>
      </c>
      <c r="AR200" s="3" t="str">
        <f>IFERROR(DataShLandRemPot[[#This Row],[CO2Removal_withagri]]/DataShLandRemPot[[#This Row],[GHGI_noLULUCF]],"")</f>
        <v/>
      </c>
      <c r="AS200" s="3"/>
    </row>
    <row r="201" spans="1:45">
      <c r="A201" t="s">
        <v>127</v>
      </c>
      <c r="B201" t="s">
        <v>128</v>
      </c>
      <c r="C201">
        <v>117.96</v>
      </c>
      <c r="D201">
        <v>98.931493599999996</v>
      </c>
      <c r="E201" s="3">
        <v>0.83868678874194647</v>
      </c>
      <c r="F201">
        <v>11.5012878</v>
      </c>
      <c r="G201">
        <v>87.430205799999996</v>
      </c>
      <c r="H201" s="56">
        <v>0.88374492912740177</v>
      </c>
      <c r="I201">
        <v>2.1913207000000003</v>
      </c>
      <c r="J201" s="4">
        <f>IFERROR(DataGHGFAO[[#This Row],[Crop_MtCO2e]]/DataGHGFAO[[#This Row],[AFOLU_MtCO2e]],"")</f>
        <v>2.2149879884154507E-2</v>
      </c>
      <c r="K201">
        <v>9.3099670999999997</v>
      </c>
      <c r="L201" s="4">
        <f>IFERROR(DataGHGFAO[[#This Row],[Livestock_MtCO2e]]/DataGHGFAO[[#This Row],[AFOLU_MtCO2e]],"")</f>
        <v>9.4105190988443749E-2</v>
      </c>
      <c r="N201" t="s">
        <v>241</v>
      </c>
      <c r="O201">
        <v>2004</v>
      </c>
      <c r="P201" t="s">
        <v>641</v>
      </c>
      <c r="Q201">
        <v>26.014530000000001</v>
      </c>
      <c r="S201" t="s">
        <v>23</v>
      </c>
      <c r="T201" t="s">
        <v>24</v>
      </c>
      <c r="U201">
        <v>4.2460131105510768E-3</v>
      </c>
      <c r="V201">
        <v>3.8586593478972343E-2</v>
      </c>
      <c r="W201">
        <v>0</v>
      </c>
      <c r="X201">
        <v>6.7937877333333353E-5</v>
      </c>
      <c r="Y201">
        <v>4.2900544466856753E-2</v>
      </c>
      <c r="Z201">
        <v>7.3232040750122879E-2</v>
      </c>
      <c r="AA201">
        <v>5.5972235330938262E-3</v>
      </c>
      <c r="AB201">
        <v>0</v>
      </c>
      <c r="AC201">
        <v>0</v>
      </c>
      <c r="AD201">
        <v>7.3232040750122879E-2</v>
      </c>
      <c r="AE201">
        <v>0.11541198211636317</v>
      </c>
      <c r="AF201">
        <v>5.5972235330938262E-3</v>
      </c>
      <c r="AG201">
        <v>0.13046975516634801</v>
      </c>
      <c r="AI201" t="s">
        <v>23</v>
      </c>
      <c r="AJ201" t="s">
        <v>24</v>
      </c>
      <c r="AK201">
        <f>SUMIFS(DataLandRemPot[CO2 removal potential],DataLandRemPot[ISO3],DataShLandRemPot[[#This Row],[ISO3]])</f>
        <v>4.2900544466856753E-2</v>
      </c>
      <c r="AL201">
        <f>SUMIFS(DataLandRemPot[CO2 removal potential],DataLandRemPot[ISO3],DataShLandRemPot[[#This Row],[ISO3]])+SUMIFS(DataLandRemPot[SCS cropland],DataLandRemPot[ISO3],DataShLandRemPot[[#This Row],[ISO3]])+SUMIFS(DataLandRemPot[SCS grassland],DataLandRemPot[ISO3],DataShLandRemPot[[#This Row],[ISO3]])+SUMIFS(DataLandRemPot[Agroforestry],DataLandRemPot[ISO3],DataShLandRemPot[[#This Row],[ISO3]])</f>
        <v>4.8497767999950578E-2</v>
      </c>
      <c r="AM201">
        <f>SUMIFS(DataGHGFAO[TotalGHG_MtCO2e_2019],DataGHGFAO[ISO3],DataShLandRemPot[[#This Row],[ISO3]])-SUMIFS(DataGHGFAO[LULUCF_MtCO2e],DataGHGFAO[ISO3],DataShLandRemPot[[#This Row],[ISO3]])</f>
        <v>0.77</v>
      </c>
      <c r="AN201">
        <f>SUMIFS(DataGHGI[MtCO2e],DataGHGI[ISO3],DataShLandRemPot[[#This Row],[ISO3]])-SUMIFS(DataGHGI[MtCO2e],DataGHGI[Sector],"Land-Use Change and Forestry",DataGHGI[ISO3],DataShLandRemPot[[#This Row],[ISO3]])</f>
        <v>0.33007522500000003</v>
      </c>
      <c r="AO201" s="3">
        <f>IFERROR(DataShLandRemPot[[#This Row],[CO2Removal_noagri]]/DataShLandRemPot[[#This Row],[FAOGHG_noLULUCF]],"")</f>
        <v>5.5714992814099681E-2</v>
      </c>
      <c r="AP201" s="3">
        <f>IFERROR(DataShLandRemPot[[#This Row],[CO2Removal_withagri]]/DataShLandRemPot[[#This Row],[FAOGHG_noLULUCF]],"")</f>
        <v>6.2984114285650095E-2</v>
      </c>
      <c r="AQ201" s="3">
        <f>IFERROR(DataShLandRemPot[[#This Row],[CO2Removal_noagri]]/DataShLandRemPot[[#This Row],[GHGI_noLULUCF]],"")</f>
        <v>0.12997202218632661</v>
      </c>
      <c r="AR201" s="3">
        <f>IFERROR(DataShLandRemPot[[#This Row],[CO2Removal_withagri]]/DataShLandRemPot[[#This Row],[GHGI_noLULUCF]],"")</f>
        <v>0.1469294400994518</v>
      </c>
      <c r="AS201" s="3"/>
    </row>
    <row r="202" spans="1:45">
      <c r="N202" t="s">
        <v>241</v>
      </c>
      <c r="O202">
        <v>2004</v>
      </c>
      <c r="P202" t="s">
        <v>642</v>
      </c>
      <c r="Q202">
        <v>10.27797</v>
      </c>
      <c r="S202" t="s">
        <v>295</v>
      </c>
      <c r="T202" t="s">
        <v>296</v>
      </c>
      <c r="U202">
        <v>5.5487987558342233</v>
      </c>
      <c r="V202">
        <v>0.41756441218384965</v>
      </c>
      <c r="W202">
        <v>0</v>
      </c>
      <c r="X202">
        <v>2.8887094016000002E-2</v>
      </c>
      <c r="Y202">
        <v>5.9952502620340731</v>
      </c>
      <c r="Z202">
        <v>18.7075359262004</v>
      </c>
      <c r="AA202">
        <v>1.3075264285428978</v>
      </c>
      <c r="AB202">
        <v>0.19795275732366563</v>
      </c>
      <c r="AC202">
        <v>1.957834191E-3</v>
      </c>
      <c r="AD202">
        <v>18.7075359262004</v>
      </c>
      <c r="AE202">
        <v>0.2006586612586175</v>
      </c>
      <c r="AF202">
        <v>1.5054791858665635</v>
      </c>
      <c r="AG202">
        <v>0.25111198366484594</v>
      </c>
      <c r="AI202" t="s">
        <v>295</v>
      </c>
      <c r="AJ202" t="s">
        <v>296</v>
      </c>
      <c r="AK202">
        <f>SUMIFS(DataLandRemPot[CO2 removal potential],DataLandRemPot[ISO3],DataShLandRemPot[[#This Row],[ISO3]])</f>
        <v>5.9952502620340731</v>
      </c>
      <c r="AL202">
        <f>SUMIFS(DataLandRemPot[CO2 removal potential],DataLandRemPot[ISO3],DataShLandRemPot[[#This Row],[ISO3]])+SUMIFS(DataLandRemPot[SCS cropland],DataLandRemPot[ISO3],DataShLandRemPot[[#This Row],[ISO3]])+SUMIFS(DataLandRemPot[SCS grassland],DataLandRemPot[ISO3],DataShLandRemPot[[#This Row],[ISO3]])+SUMIFS(DataLandRemPot[Agroforestry],DataLandRemPot[ISO3],DataShLandRemPot[[#This Row],[ISO3]])</f>
        <v>7.502687282091637</v>
      </c>
      <c r="AM202">
        <f>SUMIFS(DataGHGFAO[TotalGHG_MtCO2e_2019],DataGHGFAO[ISO3],DataShLandRemPot[[#This Row],[ISO3]])-SUMIFS(DataGHGFAO[LULUCF_MtCO2e],DataGHGFAO[ISO3],DataShLandRemPot[[#This Row],[ISO3]])</f>
        <v>6.0727334999999991</v>
      </c>
      <c r="AN202">
        <f>SUMIFS(DataGHGI[MtCO2e],DataGHGI[ISO3],DataShLandRemPot[[#This Row],[ISO3]])-SUMIFS(DataGHGI[MtCO2e],DataGHGI[Sector],"Land-Use Change and Forestry",DataGHGI[ISO3],DataShLandRemPot[[#This Row],[ISO3]])</f>
        <v>845.09326170109989</v>
      </c>
      <c r="AO202" s="3">
        <f>IFERROR(DataShLandRemPot[[#This Row],[CO2Removal_noagri]]/DataShLandRemPot[[#This Row],[FAOGHG_noLULUCF]],"")</f>
        <v>0.98724079725120062</v>
      </c>
      <c r="AP202" s="3">
        <f>IFERROR(DataShLandRemPot[[#This Row],[CO2Removal_withagri]]/DataShLandRemPot[[#This Row],[FAOGHG_noLULUCF]],"")</f>
        <v>1.2354711897190347</v>
      </c>
      <c r="AQ202" s="3">
        <f>IFERROR(DataShLandRemPot[[#This Row],[CO2Removal_noagri]]/DataShLandRemPot[[#This Row],[GHGI_noLULUCF]],"")</f>
        <v>7.0941877467655479E-3</v>
      </c>
      <c r="AR202" s="3">
        <f>IFERROR(DataShLandRemPot[[#This Row],[CO2Removal_withagri]]/DataShLandRemPot[[#This Row],[GHGI_noLULUCF]],"")</f>
        <v>8.8779400121938908E-3</v>
      </c>
      <c r="AS202" s="3"/>
    </row>
    <row r="203" spans="1:45">
      <c r="N203" t="s">
        <v>317</v>
      </c>
      <c r="O203">
        <v>2000</v>
      </c>
      <c r="P203" t="s">
        <v>638</v>
      </c>
      <c r="Q203">
        <v>8.3378507000000004E-2</v>
      </c>
      <c r="S203" t="s">
        <v>11</v>
      </c>
      <c r="T203" t="s">
        <v>12</v>
      </c>
      <c r="U203">
        <v>0.14709745511336825</v>
      </c>
      <c r="V203">
        <v>7.8322063449017994E-3</v>
      </c>
      <c r="W203">
        <v>0</v>
      </c>
      <c r="X203">
        <v>2.4170666666666669E-5</v>
      </c>
      <c r="Y203">
        <v>0.15495383212493671</v>
      </c>
      <c r="Z203">
        <v>0.21983894920322278</v>
      </c>
      <c r="AA203">
        <v>8.6616033392928097E-4</v>
      </c>
      <c r="AB203">
        <v>0</v>
      </c>
      <c r="AC203">
        <v>1.031277018E-2</v>
      </c>
      <c r="AD203">
        <v>0.21983894920322278</v>
      </c>
      <c r="AE203">
        <v>5.2136635794837903E-3</v>
      </c>
      <c r="AF203">
        <v>8.6616033392928097E-4</v>
      </c>
      <c r="AG203">
        <v>5.5897961479965865E-3</v>
      </c>
      <c r="AI203" t="s">
        <v>11</v>
      </c>
      <c r="AJ203" t="s">
        <v>12</v>
      </c>
      <c r="AK203">
        <f>SUMIFS(DataLandRemPot[CO2 removal potential],DataLandRemPot[ISO3],DataShLandRemPot[[#This Row],[ISO3]])</f>
        <v>0.15495383212493671</v>
      </c>
      <c r="AL203">
        <f>SUMIFS(DataLandRemPot[CO2 removal potential],DataLandRemPot[ISO3],DataShLandRemPot[[#This Row],[ISO3]])+SUMIFS(DataLandRemPot[SCS cropland],DataLandRemPot[ISO3],DataShLandRemPot[[#This Row],[ISO3]])+SUMIFS(DataLandRemPot[SCS grassland],DataLandRemPot[ISO3],DataShLandRemPot[[#This Row],[ISO3]])+SUMIFS(DataLandRemPot[Agroforestry],DataLandRemPot[ISO3],DataShLandRemPot[[#This Row],[ISO3]])</f>
        <v>0.16613276263886601</v>
      </c>
      <c r="AM203">
        <f>SUMIFS(DataGHGFAO[TotalGHG_MtCO2e_2019],DataGHGFAO[ISO3],DataShLandRemPot[[#This Row],[ISO3]])-SUMIFS(DataGHGFAO[LULUCF_MtCO2e],DataGHGFAO[ISO3],DataShLandRemPot[[#This Row],[ISO3]])</f>
        <v>67.227363100000005</v>
      </c>
      <c r="AN203">
        <f>SUMIFS(DataGHGI[MtCO2e],DataGHGI[ISO3],DataShLandRemPot[[#This Row],[ISO3]])-SUMIFS(DataGHGI[MtCO2e],DataGHGI[Sector],"Land-Use Change and Forestry",DataGHGI[ISO3],DataShLandRemPot[[#This Row],[ISO3]])</f>
        <v>48.333874480000006</v>
      </c>
      <c r="AO203" s="3">
        <f>IFERROR(DataShLandRemPot[[#This Row],[CO2Removal_noagri]]/DataShLandRemPot[[#This Row],[FAOGHG_noLULUCF]],"")</f>
        <v>2.3049220582167487E-3</v>
      </c>
      <c r="AP203" s="3">
        <f>IFERROR(DataShLandRemPot[[#This Row],[CO2Removal_withagri]]/DataShLandRemPot[[#This Row],[FAOGHG_noLULUCF]],"")</f>
        <v>2.4712074812713574E-3</v>
      </c>
      <c r="AQ203" s="3">
        <f>IFERROR(DataShLandRemPot[[#This Row],[CO2Removal_noagri]]/DataShLandRemPot[[#This Row],[GHGI_noLULUCF]],"")</f>
        <v>3.2059054605493051E-3</v>
      </c>
      <c r="AR203" s="3">
        <f>IFERROR(DataShLandRemPot[[#This Row],[CO2Removal_withagri]]/DataShLandRemPot[[#This Row],[GHGI_noLULUCF]],"")</f>
        <v>3.4371910885730838E-3</v>
      </c>
      <c r="AS203" s="3"/>
    </row>
    <row r="204" spans="1:45">
      <c r="N204" t="s">
        <v>317</v>
      </c>
      <c r="O204">
        <v>2000</v>
      </c>
      <c r="P204" t="s">
        <v>639</v>
      </c>
      <c r="Q204">
        <v>8.1650000000000006E-5</v>
      </c>
      <c r="S204" t="s">
        <v>472</v>
      </c>
      <c r="T204" t="s">
        <v>564</v>
      </c>
      <c r="U204">
        <v>0</v>
      </c>
      <c r="V204">
        <v>0</v>
      </c>
      <c r="W204">
        <v>0</v>
      </c>
      <c r="X204">
        <v>0</v>
      </c>
      <c r="Y204">
        <v>0</v>
      </c>
      <c r="Z204">
        <v>0</v>
      </c>
      <c r="AA204">
        <v>3.1340609677885137E-5</v>
      </c>
      <c r="AB204">
        <v>0</v>
      </c>
      <c r="AC204">
        <v>3.158017532E-3</v>
      </c>
      <c r="AD204">
        <v>0</v>
      </c>
      <c r="AE204">
        <v>9.8266197415500037E-3</v>
      </c>
      <c r="AF204">
        <v>3.1340609677885137E-5</v>
      </c>
      <c r="AG204">
        <v>0</v>
      </c>
      <c r="AI204" t="s">
        <v>472</v>
      </c>
      <c r="AJ204" t="s">
        <v>564</v>
      </c>
      <c r="AK204">
        <f>SUMIFS(DataLandRemPot[CO2 removal potential],DataLandRemPot[ISO3],DataShLandRemPot[[#This Row],[ISO3]])</f>
        <v>0</v>
      </c>
      <c r="AL204">
        <f>SUMIFS(DataLandRemPot[CO2 removal potential],DataLandRemPot[ISO3],DataShLandRemPot[[#This Row],[ISO3]])+SUMIFS(DataLandRemPot[SCS cropland],DataLandRemPot[ISO3],DataShLandRemPot[[#This Row],[ISO3]])+SUMIFS(DataLandRemPot[SCS grassland],DataLandRemPot[ISO3],DataShLandRemPot[[#This Row],[ISO3]])+SUMIFS(DataLandRemPot[Agroforestry],DataLandRemPot[ISO3],DataShLandRemPot[[#This Row],[ISO3]])</f>
        <v>3.1893581416778849E-3</v>
      </c>
      <c r="AM204">
        <f>SUMIFS(DataGHGFAO[TotalGHG_MtCO2e_2019],DataGHGFAO[ISO3],DataShLandRemPot[[#This Row],[ISO3]])-SUMIFS(DataGHGFAO[LULUCF_MtCO2e],DataGHGFAO[ISO3],DataShLandRemPot[[#This Row],[ISO3]])</f>
        <v>0</v>
      </c>
      <c r="AN204">
        <f>SUMIFS(DataGHGI[MtCO2e],DataGHGI[ISO3],DataShLandRemPot[[#This Row],[ISO3]])-SUMIFS(DataGHGI[MtCO2e],DataGHGI[Sector],"Land-Use Change and Forestry",DataGHGI[ISO3],DataShLandRemPot[[#This Row],[ISO3]])</f>
        <v>0</v>
      </c>
      <c r="AO204" s="3" t="str">
        <f>IFERROR(DataShLandRemPot[[#This Row],[CO2Removal_noagri]]/DataShLandRemPot[[#This Row],[FAOGHG_noLULUCF]],"")</f>
        <v/>
      </c>
      <c r="AP204" s="3" t="str">
        <f>IFERROR(DataShLandRemPot[[#This Row],[CO2Removal_withagri]]/DataShLandRemPot[[#This Row],[FAOGHG_noLULUCF]],"")</f>
        <v/>
      </c>
      <c r="AQ204" s="3" t="str">
        <f>IFERROR(DataShLandRemPot[[#This Row],[CO2Removal_noagri]]/DataShLandRemPot[[#This Row],[GHGI_noLULUCF]],"")</f>
        <v/>
      </c>
      <c r="AR204" s="3" t="str">
        <f>IFERROR(DataShLandRemPot[[#This Row],[CO2Removal_withagri]]/DataShLandRemPot[[#This Row],[GHGI_noLULUCF]],"")</f>
        <v/>
      </c>
      <c r="AS204" s="3"/>
    </row>
    <row r="205" spans="1:45">
      <c r="N205" t="s">
        <v>317</v>
      </c>
      <c r="O205">
        <v>2000</v>
      </c>
      <c r="P205" t="s">
        <v>640</v>
      </c>
      <c r="Q205">
        <v>0.20153200000000002</v>
      </c>
      <c r="S205" t="s">
        <v>107</v>
      </c>
      <c r="T205" t="s">
        <v>565</v>
      </c>
      <c r="U205">
        <v>0.95888630411357079</v>
      </c>
      <c r="V205">
        <v>3.1190759354563031</v>
      </c>
      <c r="W205">
        <v>0</v>
      </c>
      <c r="X205">
        <v>0</v>
      </c>
      <c r="Y205">
        <v>4.0779622395698736</v>
      </c>
      <c r="Z205">
        <v>4.0779622395698736</v>
      </c>
      <c r="AA205">
        <v>0.99768208078903586</v>
      </c>
      <c r="AB205">
        <v>0.58142350998616488</v>
      </c>
      <c r="AC205">
        <v>3.3897982349999998</v>
      </c>
      <c r="AD205">
        <v>4.0779622395698736</v>
      </c>
      <c r="AE205">
        <v>0.17454724977350142</v>
      </c>
      <c r="AF205">
        <v>1.5791055907752007</v>
      </c>
      <c r="AG205">
        <v>0.38722908600099204</v>
      </c>
      <c r="AI205" t="s">
        <v>107</v>
      </c>
      <c r="AJ205" t="s">
        <v>565</v>
      </c>
      <c r="AK205">
        <f>SUMIFS(DataLandRemPot[CO2 removal potential],DataLandRemPot[ISO3],DataShLandRemPot[[#This Row],[ISO3]])</f>
        <v>4.0779622395698736</v>
      </c>
      <c r="AL205">
        <f>SUMIFS(DataLandRemPot[CO2 removal potential],DataLandRemPot[ISO3],DataShLandRemPot[[#This Row],[ISO3]])+SUMIFS(DataLandRemPot[SCS cropland],DataLandRemPot[ISO3],DataShLandRemPot[[#This Row],[ISO3]])+SUMIFS(DataLandRemPot[SCS grassland],DataLandRemPot[ISO3],DataShLandRemPot[[#This Row],[ISO3]])+SUMIFS(DataLandRemPot[Agroforestry],DataLandRemPot[ISO3],DataShLandRemPot[[#This Row],[ISO3]])</f>
        <v>9.0468660653450748</v>
      </c>
      <c r="AM205">
        <f>SUMIFS(DataGHGFAO[TotalGHG_MtCO2e_2019],DataGHGFAO[ISO3],DataShLandRemPot[[#This Row],[ISO3]])-SUMIFS(DataGHGFAO[LULUCF_MtCO2e],DataGHGFAO[ISO3],DataShLandRemPot[[#This Row],[ISO3]])</f>
        <v>38.066192000000001</v>
      </c>
      <c r="AN205">
        <f>SUMIFS(DataGHGI[MtCO2e],DataGHGI[ISO3],DataShLandRemPot[[#This Row],[ISO3]])-SUMIFS(DataGHGI[MtCO2e],DataGHGI[Sector],"Land-Use Change and Forestry",DataGHGI[ISO3],DataShLandRemPot[[#This Row],[ISO3]])</f>
        <v>37.677973753612804</v>
      </c>
      <c r="AO205" s="3">
        <f>IFERROR(DataShLandRemPot[[#This Row],[CO2Removal_noagri]]/DataShLandRemPot[[#This Row],[FAOGHG_noLULUCF]],"")</f>
        <v>0.10712818974826464</v>
      </c>
      <c r="AP205" s="3">
        <f>IFERROR(DataShLandRemPot[[#This Row],[CO2Removal_withagri]]/DataShLandRemPot[[#This Row],[FAOGHG_noLULUCF]],"")</f>
        <v>0.23766144155803856</v>
      </c>
      <c r="AQ205" s="3">
        <f>IFERROR(DataShLandRemPot[[#This Row],[CO2Removal_noagri]]/DataShLandRemPot[[#This Row],[GHGI_noLULUCF]],"")</f>
        <v>0.10823199427434319</v>
      </c>
      <c r="AR205" s="3">
        <f>IFERROR(DataShLandRemPot[[#This Row],[CO2Removal_withagri]]/DataShLandRemPot[[#This Row],[GHGI_noLULUCF]],"")</f>
        <v>0.24011020668216276</v>
      </c>
      <c r="AS205" s="3"/>
    </row>
    <row r="206" spans="1:45">
      <c r="N206" t="s">
        <v>317</v>
      </c>
      <c r="O206">
        <v>2000</v>
      </c>
      <c r="P206" t="s">
        <v>641</v>
      </c>
      <c r="Q206">
        <v>-3.1744499999999998</v>
      </c>
      <c r="S206" t="s">
        <v>131</v>
      </c>
      <c r="T206" t="s">
        <v>132</v>
      </c>
      <c r="U206">
        <v>0.61256772141972604</v>
      </c>
      <c r="V206">
        <v>1.1144118122117759</v>
      </c>
      <c r="W206">
        <v>0</v>
      </c>
      <c r="X206">
        <v>0</v>
      </c>
      <c r="Y206">
        <v>1.7269795336315019</v>
      </c>
      <c r="Z206">
        <v>1.7269795336315019</v>
      </c>
      <c r="AA206">
        <v>0.48516661573852154</v>
      </c>
      <c r="AB206">
        <v>0.175162154855281</v>
      </c>
      <c r="AC206">
        <v>1.293282574</v>
      </c>
      <c r="AD206">
        <v>1.7269795336315019</v>
      </c>
      <c r="AE206">
        <v>0.17940835926654194</v>
      </c>
      <c r="AF206">
        <v>0.66032877059380257</v>
      </c>
      <c r="AG206">
        <v>0.38236050731027466</v>
      </c>
      <c r="AI206" t="s">
        <v>131</v>
      </c>
      <c r="AJ206" t="s">
        <v>132</v>
      </c>
      <c r="AK206">
        <f>SUMIFS(DataLandRemPot[CO2 removal potential],DataLandRemPot[ISO3],DataShLandRemPot[[#This Row],[ISO3]])</f>
        <v>1.7269795336315019</v>
      </c>
      <c r="AL206">
        <f>SUMIFS(DataLandRemPot[CO2 removal potential],DataLandRemPot[ISO3],DataShLandRemPot[[#This Row],[ISO3]])+SUMIFS(DataLandRemPot[SCS cropland],DataLandRemPot[ISO3],DataShLandRemPot[[#This Row],[ISO3]])+SUMIFS(DataLandRemPot[SCS grassland],DataLandRemPot[ISO3],DataShLandRemPot[[#This Row],[ISO3]])+SUMIFS(DataLandRemPot[Agroforestry],DataLandRemPot[ISO3],DataShLandRemPot[[#This Row],[ISO3]])</f>
        <v>3.6805908782253045</v>
      </c>
      <c r="AM206">
        <f>SUMIFS(DataGHGFAO[TotalGHG_MtCO2e_2019],DataGHGFAO[ISO3],DataShLandRemPot[[#This Row],[ISO3]])-SUMIFS(DataGHGFAO[LULUCF_MtCO2e],DataGHGFAO[ISO3],DataShLandRemPot[[#This Row],[ISO3]])</f>
        <v>16.465340299999998</v>
      </c>
      <c r="AN206">
        <f>SUMIFS(DataGHGI[MtCO2e],DataGHGI[ISO3],DataShLandRemPot[[#This Row],[ISO3]])-SUMIFS(DataGHGI[MtCO2e],DataGHGI[Sector],"Land-Use Change and Forestry",DataGHGI[ISO3],DataShLandRemPot[[#This Row],[ISO3]])</f>
        <v>17.745281429136657</v>
      </c>
      <c r="AO206" s="3">
        <f>IFERROR(DataShLandRemPot[[#This Row],[CO2Removal_noagri]]/DataShLandRemPot[[#This Row],[FAOGHG_noLULUCF]],"")</f>
        <v>0.10488574801162792</v>
      </c>
      <c r="AP206" s="3">
        <f>IFERROR(DataShLandRemPot[[#This Row],[CO2Removal_withagri]]/DataShLandRemPot[[#This Row],[FAOGHG_noLULUCF]],"")</f>
        <v>0.22353567015103265</v>
      </c>
      <c r="AQ206" s="3">
        <f>IFERROR(DataShLandRemPot[[#This Row],[CO2Removal_noagri]]/DataShLandRemPot[[#This Row],[GHGI_noLULUCF]],"")</f>
        <v>9.7320492804126968E-2</v>
      </c>
      <c r="AR206" s="3">
        <f>IFERROR(DataShLandRemPot[[#This Row],[CO2Removal_withagri]]/DataShLandRemPot[[#This Row],[GHGI_noLULUCF]],"")</f>
        <v>0.20741237003894464</v>
      </c>
      <c r="AS206" s="3"/>
    </row>
    <row r="207" spans="1:45">
      <c r="N207" t="s">
        <v>317</v>
      </c>
      <c r="O207">
        <v>2000</v>
      </c>
      <c r="P207" t="s">
        <v>642</v>
      </c>
      <c r="Q207">
        <v>5.7854999999999994E-5</v>
      </c>
      <c r="S207" t="s">
        <v>19</v>
      </c>
      <c r="T207" t="s">
        <v>20</v>
      </c>
      <c r="U207">
        <v>1.0818481290381126</v>
      </c>
      <c r="V207">
        <v>6.6747080513149797</v>
      </c>
      <c r="W207">
        <v>0</v>
      </c>
      <c r="X207">
        <v>4.085809587199999E-2</v>
      </c>
      <c r="Y207">
        <v>7.7974142762250924</v>
      </c>
      <c r="Z207">
        <v>9.3874433246144751</v>
      </c>
      <c r="AA207">
        <v>1.1780845463369362E-2</v>
      </c>
      <c r="AB207">
        <v>8.4348253310356433E-4</v>
      </c>
      <c r="AC207">
        <v>2.014145363E-2</v>
      </c>
      <c r="AD207">
        <v>9.3874433246144751</v>
      </c>
      <c r="AE207">
        <v>1.612265350630618E-3</v>
      </c>
      <c r="AF207">
        <v>1.2624327996472926E-2</v>
      </c>
      <c r="AG207">
        <v>1.6190403060878092E-3</v>
      </c>
      <c r="AI207" t="s">
        <v>19</v>
      </c>
      <c r="AJ207" t="s">
        <v>20</v>
      </c>
      <c r="AK207">
        <f>SUMIFS(DataLandRemPot[CO2 removal potential],DataLandRemPot[ISO3],DataShLandRemPot[[#This Row],[ISO3]])</f>
        <v>7.7974142762250924</v>
      </c>
      <c r="AL207">
        <f>SUMIFS(DataLandRemPot[CO2 removal potential],DataLandRemPot[ISO3],DataShLandRemPot[[#This Row],[ISO3]])+SUMIFS(DataLandRemPot[SCS cropland],DataLandRemPot[ISO3],DataShLandRemPot[[#This Row],[ISO3]])+SUMIFS(DataLandRemPot[SCS grassland],DataLandRemPot[ISO3],DataShLandRemPot[[#This Row],[ISO3]])+SUMIFS(DataLandRemPot[Agroforestry],DataLandRemPot[ISO3],DataShLandRemPot[[#This Row],[ISO3]])</f>
        <v>7.8301800578515657</v>
      </c>
      <c r="AM207">
        <f>SUMIFS(DataGHGFAO[TotalGHG_MtCO2e_2019],DataGHGFAO[ISO3],DataShLandRemPot[[#This Row],[ISO3]])-SUMIFS(DataGHGFAO[LULUCF_MtCO2e],DataGHGFAO[ISO3],DataShLandRemPot[[#This Row],[ISO3]])</f>
        <v>0.94928730000000172</v>
      </c>
      <c r="AN207">
        <f>SUMIFS(DataGHGI[MtCO2e],DataGHGI[ISO3],DataShLandRemPot[[#This Row],[ISO3]])-SUMIFS(DataGHGI[MtCO2e],DataGHGI[Sector],"Land-Use Change and Forestry",DataGHGI[ISO3],DataShLandRemPot[[#This Row],[ISO3]])</f>
        <v>0.61860999999999999</v>
      </c>
      <c r="AO207" s="3">
        <f>IFERROR(DataShLandRemPot[[#This Row],[CO2Removal_noagri]]/DataShLandRemPot[[#This Row],[FAOGHG_noLULUCF]],"")</f>
        <v>8.2139667055748866</v>
      </c>
      <c r="AP207" s="3">
        <f>IFERROR(DataShLandRemPot[[#This Row],[CO2Removal_withagri]]/DataShLandRemPot[[#This Row],[FAOGHG_noLULUCF]],"")</f>
        <v>8.2484828964335151</v>
      </c>
      <c r="AQ207" s="3">
        <f>IFERROR(DataShLandRemPot[[#This Row],[CO2Removal_noagri]]/DataShLandRemPot[[#This Row],[GHGI_noLULUCF]],"")</f>
        <v>12.604733638682033</v>
      </c>
      <c r="AR207" s="3">
        <f>IFERROR(DataShLandRemPot[[#This Row],[CO2Removal_withagri]]/DataShLandRemPot[[#This Row],[GHGI_noLULUCF]],"")</f>
        <v>12.657700421673697</v>
      </c>
      <c r="AS207" s="3"/>
    </row>
    <row r="208" spans="1:45">
      <c r="N208" t="s">
        <v>187</v>
      </c>
      <c r="O208">
        <v>2000</v>
      </c>
      <c r="P208" t="s">
        <v>638</v>
      </c>
      <c r="Q208">
        <v>0.29366899999999996</v>
      </c>
      <c r="S208" t="s">
        <v>331</v>
      </c>
      <c r="T208" t="s">
        <v>332</v>
      </c>
      <c r="U208">
        <v>17.260749752355288</v>
      </c>
      <c r="V208">
        <v>0.21528988856451944</v>
      </c>
      <c r="W208">
        <v>5.45E-2</v>
      </c>
      <c r="X208">
        <v>2.7390563200000002E-3</v>
      </c>
      <c r="Y208">
        <v>17.533278697239808</v>
      </c>
      <c r="Z208">
        <v>18.161494872395838</v>
      </c>
      <c r="AA208">
        <v>1.5137553478387542</v>
      </c>
      <c r="AB208">
        <v>12.999416403393077</v>
      </c>
      <c r="AC208">
        <v>14.565380710000001</v>
      </c>
      <c r="AD208">
        <v>18.161494872395838</v>
      </c>
      <c r="AE208">
        <v>0.31136240286054678</v>
      </c>
      <c r="AF208">
        <v>14.513171751231832</v>
      </c>
      <c r="AG208">
        <v>0.82775001765736955</v>
      </c>
      <c r="AI208" t="s">
        <v>331</v>
      </c>
      <c r="AJ208" t="s">
        <v>332</v>
      </c>
      <c r="AK208">
        <f>SUMIFS(DataLandRemPot[CO2 removal potential],DataLandRemPot[ISO3],DataShLandRemPot[[#This Row],[ISO3]])</f>
        <v>17.533278697239808</v>
      </c>
      <c r="AL208">
        <f>SUMIFS(DataLandRemPot[CO2 removal potential],DataLandRemPot[ISO3],DataShLandRemPot[[#This Row],[ISO3]])+SUMIFS(DataLandRemPot[SCS cropland],DataLandRemPot[ISO3],DataShLandRemPot[[#This Row],[ISO3]])+SUMIFS(DataLandRemPot[SCS grassland],DataLandRemPot[ISO3],DataShLandRemPot[[#This Row],[ISO3]])+SUMIFS(DataLandRemPot[Agroforestry],DataLandRemPot[ISO3],DataShLandRemPot[[#This Row],[ISO3]])</f>
        <v>46.611831158471638</v>
      </c>
      <c r="AM208">
        <f>SUMIFS(DataGHGFAO[TotalGHG_MtCO2e_2019],DataGHGFAO[ISO3],DataShLandRemPot[[#This Row],[ISO3]])-SUMIFS(DataGHGFAO[LULUCF_MtCO2e],DataGHGFAO[ISO3],DataShLandRemPot[[#This Row],[ISO3]])</f>
        <v>25.157848299999998</v>
      </c>
      <c r="AN208">
        <f>SUMIFS(DataGHGI[MtCO2e],DataGHGI[ISO3],DataShLandRemPot[[#This Row],[ISO3]])-SUMIFS(DataGHGI[MtCO2e],DataGHGI[Sector],"Land-Use Change and Forestry",DataGHGI[ISO3],DataShLandRemPot[[#This Row],[ISO3]])</f>
        <v>0</v>
      </c>
      <c r="AO208" s="3">
        <f>IFERROR(DataShLandRemPot[[#This Row],[CO2Removal_noagri]]/DataShLandRemPot[[#This Row],[FAOGHG_noLULUCF]],"")</f>
        <v>0.69693077437150341</v>
      </c>
      <c r="AP208" s="3">
        <f>IFERROR(DataShLandRemPot[[#This Row],[CO2Removal_withagri]]/DataShLandRemPot[[#This Row],[FAOGHG_noLULUCF]],"")</f>
        <v>1.8527749512851479</v>
      </c>
      <c r="AQ208" s="3" t="str">
        <f>IFERROR(DataShLandRemPot[[#This Row],[CO2Removal_noagri]]/DataShLandRemPot[[#This Row],[GHGI_noLULUCF]],"")</f>
        <v/>
      </c>
      <c r="AR208" s="3" t="str">
        <f>IFERROR(DataShLandRemPot[[#This Row],[CO2Removal_withagri]]/DataShLandRemPot[[#This Row],[GHGI_noLULUCF]],"")</f>
        <v/>
      </c>
      <c r="AS208" s="3"/>
    </row>
    <row r="209" spans="14:45">
      <c r="N209" t="s">
        <v>187</v>
      </c>
      <c r="O209">
        <v>2000</v>
      </c>
      <c r="P209" t="s">
        <v>639</v>
      </c>
      <c r="Q209">
        <v>8.4889999999999998E-4</v>
      </c>
      <c r="S209" t="s">
        <v>87</v>
      </c>
      <c r="T209" t="s">
        <v>88</v>
      </c>
      <c r="U209">
        <v>4.5045216387419611</v>
      </c>
      <c r="V209">
        <v>40.579525187171477</v>
      </c>
      <c r="W209">
        <v>0.38700000000000001</v>
      </c>
      <c r="X209">
        <v>3.5710047999999999E-3</v>
      </c>
      <c r="Y209">
        <v>45.474617830713441</v>
      </c>
      <c r="Z209">
        <v>49.818706142059334</v>
      </c>
      <c r="AA209">
        <v>3.7843068845817802</v>
      </c>
      <c r="AB209">
        <v>56.676287141267565</v>
      </c>
      <c r="AC209">
        <v>99.208967029999997</v>
      </c>
      <c r="AD209">
        <v>49.818706142059334</v>
      </c>
      <c r="AE209">
        <v>0.29472244522854263</v>
      </c>
      <c r="AF209">
        <v>60.460594025849346</v>
      </c>
      <c r="AG209">
        <v>1.3295459513463885</v>
      </c>
      <c r="AI209" t="s">
        <v>87</v>
      </c>
      <c r="AJ209" t="s">
        <v>88</v>
      </c>
      <c r="AK209">
        <f>SUMIFS(DataLandRemPot[CO2 removal potential],DataLandRemPot[ISO3],DataShLandRemPot[[#This Row],[ISO3]])</f>
        <v>45.474617830713441</v>
      </c>
      <c r="AL209">
        <f>SUMIFS(DataLandRemPot[CO2 removal potential],DataLandRemPot[ISO3],DataShLandRemPot[[#This Row],[ISO3]])+SUMIFS(DataLandRemPot[SCS cropland],DataLandRemPot[ISO3],DataShLandRemPot[[#This Row],[ISO3]])+SUMIFS(DataLandRemPot[SCS grassland],DataLandRemPot[ISO3],DataShLandRemPot[[#This Row],[ISO3]])+SUMIFS(DataLandRemPot[Agroforestry],DataLandRemPot[ISO3],DataShLandRemPot[[#This Row],[ISO3]])</f>
        <v>205.14417888656277</v>
      </c>
      <c r="AM209">
        <f>SUMIFS(DataGHGFAO[TotalGHG_MtCO2e_2019],DataGHGFAO[ISO3],DataShLandRemPot[[#This Row],[ISO3]])-SUMIFS(DataGHGFAO[LULUCF_MtCO2e],DataGHGFAO[ISO3],DataShLandRemPot[[#This Row],[ISO3]])</f>
        <v>555.43664480000007</v>
      </c>
      <c r="AN209">
        <f>SUMIFS(DataGHGI[MtCO2e],DataGHGI[ISO3],DataShLandRemPot[[#This Row],[ISO3]])-SUMIFS(DataGHGI[MtCO2e],DataGHGI[Sector],"Land-Use Change and Forestry",DataGHGI[ISO3],DataShLandRemPot[[#This Row],[ISO3]])</f>
        <v>379.83715999999998</v>
      </c>
      <c r="AO209" s="3">
        <f>IFERROR(DataShLandRemPot[[#This Row],[CO2Removal_noagri]]/DataShLandRemPot[[#This Row],[FAOGHG_noLULUCF]],"")</f>
        <v>8.1871835890640246E-2</v>
      </c>
      <c r="AP209" s="3">
        <f>IFERROR(DataShLandRemPot[[#This Row],[CO2Removal_withagri]]/DataShLandRemPot[[#This Row],[FAOGHG_noLULUCF]],"")</f>
        <v>0.36933857498802669</v>
      </c>
      <c r="AQ209" s="3">
        <f>IFERROR(DataShLandRemPot[[#This Row],[CO2Removal_noagri]]/DataShLandRemPot[[#This Row],[GHGI_noLULUCF]],"")</f>
        <v>0.11972135067225503</v>
      </c>
      <c r="AR209" s="3">
        <f>IFERROR(DataShLandRemPot[[#This Row],[CO2Removal_withagri]]/DataShLandRemPot[[#This Row],[GHGI_noLULUCF]],"")</f>
        <v>0.54008454277238904</v>
      </c>
      <c r="AS209" s="3"/>
    </row>
    <row r="210" spans="14:45">
      <c r="N210" t="s">
        <v>187</v>
      </c>
      <c r="O210">
        <v>2000</v>
      </c>
      <c r="P210" t="s">
        <v>640</v>
      </c>
      <c r="Q210">
        <v>0.13086099999999998</v>
      </c>
      <c r="S210" t="s">
        <v>566</v>
      </c>
      <c r="T210" t="s">
        <v>567</v>
      </c>
      <c r="U210">
        <v>0</v>
      </c>
      <c r="V210">
        <v>0</v>
      </c>
      <c r="W210">
        <v>0</v>
      </c>
      <c r="X210">
        <v>0</v>
      </c>
      <c r="Y210">
        <v>0</v>
      </c>
      <c r="Z210">
        <v>0</v>
      </c>
      <c r="AA210">
        <v>0</v>
      </c>
      <c r="AB210">
        <v>0</v>
      </c>
      <c r="AC210">
        <v>0</v>
      </c>
      <c r="AD210">
        <v>0</v>
      </c>
      <c r="AE210">
        <v>0</v>
      </c>
      <c r="AF210">
        <v>0</v>
      </c>
      <c r="AG210">
        <v>0</v>
      </c>
      <c r="AI210" t="s">
        <v>566</v>
      </c>
      <c r="AJ210" t="s">
        <v>567</v>
      </c>
      <c r="AK210">
        <f>SUMIFS(DataLandRemPot[CO2 removal potential],DataLandRemPot[ISO3],DataShLandRemPot[[#This Row],[ISO3]])</f>
        <v>0</v>
      </c>
      <c r="AL210">
        <f>SUMIFS(DataLandRemPot[CO2 removal potential],DataLandRemPot[ISO3],DataShLandRemPot[[#This Row],[ISO3]])+SUMIFS(DataLandRemPot[SCS cropland],DataLandRemPot[ISO3],DataShLandRemPot[[#This Row],[ISO3]])+SUMIFS(DataLandRemPot[SCS grassland],DataLandRemPot[ISO3],DataShLandRemPot[[#This Row],[ISO3]])+SUMIFS(DataLandRemPot[Agroforestry],DataLandRemPot[ISO3],DataShLandRemPot[[#This Row],[ISO3]])</f>
        <v>0</v>
      </c>
      <c r="AM210">
        <f>SUMIFS(DataGHGFAO[TotalGHG_MtCO2e_2019],DataGHGFAO[ISO3],DataShLandRemPot[[#This Row],[ISO3]])-SUMIFS(DataGHGFAO[LULUCF_MtCO2e],DataGHGFAO[ISO3],DataShLandRemPot[[#This Row],[ISO3]])</f>
        <v>0</v>
      </c>
      <c r="AN210">
        <f>SUMIFS(DataGHGI[MtCO2e],DataGHGI[ISO3],DataShLandRemPot[[#This Row],[ISO3]])-SUMIFS(DataGHGI[MtCO2e],DataGHGI[Sector],"Land-Use Change and Forestry",DataGHGI[ISO3],DataShLandRemPot[[#This Row],[ISO3]])</f>
        <v>0</v>
      </c>
      <c r="AO210" s="3" t="str">
        <f>IFERROR(DataShLandRemPot[[#This Row],[CO2Removal_noagri]]/DataShLandRemPot[[#This Row],[FAOGHG_noLULUCF]],"")</f>
        <v/>
      </c>
      <c r="AP210" s="3" t="str">
        <f>IFERROR(DataShLandRemPot[[#This Row],[CO2Removal_withagri]]/DataShLandRemPot[[#This Row],[FAOGHG_noLULUCF]],"")</f>
        <v/>
      </c>
      <c r="AQ210" s="3" t="str">
        <f>IFERROR(DataShLandRemPot[[#This Row],[CO2Removal_noagri]]/DataShLandRemPot[[#This Row],[GHGI_noLULUCF]],"")</f>
        <v/>
      </c>
      <c r="AR210" s="3" t="str">
        <f>IFERROR(DataShLandRemPot[[#This Row],[CO2Removal_withagri]]/DataShLandRemPot[[#This Row],[GHGI_noLULUCF]],"")</f>
        <v/>
      </c>
      <c r="AS210" s="3"/>
    </row>
    <row r="211" spans="14:45">
      <c r="N211" t="s">
        <v>187</v>
      </c>
      <c r="O211">
        <v>2000</v>
      </c>
      <c r="P211" t="s">
        <v>641</v>
      </c>
      <c r="Q211">
        <v>2.1843000000000001E-2</v>
      </c>
      <c r="S211" t="s">
        <v>349</v>
      </c>
      <c r="T211" t="s">
        <v>350</v>
      </c>
      <c r="U211">
        <v>81.762323856916069</v>
      </c>
      <c r="V211">
        <v>0</v>
      </c>
      <c r="W211">
        <v>0</v>
      </c>
      <c r="X211">
        <v>0</v>
      </c>
      <c r="Y211">
        <v>81.762323856916069</v>
      </c>
      <c r="Z211">
        <v>111.80929581245978</v>
      </c>
      <c r="AA211">
        <v>0.63754607058788682</v>
      </c>
      <c r="AB211">
        <v>4.9397855549372851</v>
      </c>
      <c r="AC211">
        <v>13.832653130000001</v>
      </c>
      <c r="AD211">
        <v>111.80929581245978</v>
      </c>
      <c r="AE211">
        <v>5.5127057018043803E-2</v>
      </c>
      <c r="AF211">
        <v>5.5773316255251721</v>
      </c>
      <c r="AG211">
        <v>6.8213956776540421E-2</v>
      </c>
      <c r="AI211" t="s">
        <v>349</v>
      </c>
      <c r="AJ211" t="s">
        <v>350</v>
      </c>
      <c r="AK211">
        <f>SUMIFS(DataLandRemPot[CO2 removal potential],DataLandRemPot[ISO3],DataShLandRemPot[[#This Row],[ISO3]])</f>
        <v>81.762323856916069</v>
      </c>
      <c r="AL211">
        <f>SUMIFS(DataLandRemPot[CO2 removal potential],DataLandRemPot[ISO3],DataShLandRemPot[[#This Row],[ISO3]])+SUMIFS(DataLandRemPot[SCS cropland],DataLandRemPot[ISO3],DataShLandRemPot[[#This Row],[ISO3]])+SUMIFS(DataLandRemPot[SCS grassland],DataLandRemPot[ISO3],DataShLandRemPot[[#This Row],[ISO3]])+SUMIFS(DataLandRemPot[Agroforestry],DataLandRemPot[ISO3],DataShLandRemPot[[#This Row],[ISO3]])</f>
        <v>101.17230861244124</v>
      </c>
      <c r="AM211">
        <f>SUMIFS(DataGHGFAO[TotalGHG_MtCO2e_2019],DataGHGFAO[ISO3],DataShLandRemPot[[#This Row],[ISO3]])-SUMIFS(DataGHGFAO[LULUCF_MtCO2e],DataGHGFAO[ISO3],DataShLandRemPot[[#This Row],[ISO3]])</f>
        <v>50.912831999999995</v>
      </c>
      <c r="AN211">
        <f>SUMIFS(DataGHGI[MtCO2e],DataGHGI[ISO3],DataShLandRemPot[[#This Row],[ISO3]])-SUMIFS(DataGHGI[MtCO2e],DataGHGI[Sector],"Land-Use Change and Forestry",DataGHGI[ISO3],DataShLandRemPot[[#This Row],[ISO3]])</f>
        <v>33.63849609999999</v>
      </c>
      <c r="AO211" s="3">
        <f>IFERROR(DataShLandRemPot[[#This Row],[CO2Removal_noagri]]/DataShLandRemPot[[#This Row],[FAOGHG_noLULUCF]],"")</f>
        <v>1.6059276344501143</v>
      </c>
      <c r="AP211" s="3">
        <f>IFERROR(DataShLandRemPot[[#This Row],[CO2Removal_withagri]]/DataShLandRemPot[[#This Row],[FAOGHG_noLULUCF]],"")</f>
        <v>1.9871671764878696</v>
      </c>
      <c r="AQ211" s="3">
        <f>IFERROR(DataShLandRemPot[[#This Row],[CO2Removal_noagri]]/DataShLandRemPot[[#This Row],[GHGI_noLULUCF]],"")</f>
        <v>2.4306176950911933</v>
      </c>
      <c r="AR211" s="3">
        <f>IFERROR(DataShLandRemPot[[#This Row],[CO2Removal_withagri]]/DataShLandRemPot[[#This Row],[GHGI_noLULUCF]],"")</f>
        <v>3.0076347144556581</v>
      </c>
      <c r="AS211" s="3"/>
    </row>
    <row r="212" spans="14:45">
      <c r="N212" t="s">
        <v>187</v>
      </c>
      <c r="O212">
        <v>2000</v>
      </c>
      <c r="P212" t="s">
        <v>642</v>
      </c>
      <c r="Q212">
        <v>2.2280999999999999E-2</v>
      </c>
      <c r="S212" t="s">
        <v>183</v>
      </c>
      <c r="T212" t="s">
        <v>184</v>
      </c>
      <c r="U212">
        <v>10.424563324422767</v>
      </c>
      <c r="V212">
        <v>11.155317376333887</v>
      </c>
      <c r="W212">
        <v>0.19</v>
      </c>
      <c r="X212">
        <v>0</v>
      </c>
      <c r="Y212">
        <v>21.769880700756655</v>
      </c>
      <c r="Z212">
        <v>21.769980700756655</v>
      </c>
      <c r="AA212">
        <v>5.9138994216193783</v>
      </c>
      <c r="AB212">
        <v>4.4220496002283447</v>
      </c>
      <c r="AC212">
        <v>78.158996250000001</v>
      </c>
      <c r="AD212">
        <v>21.769980700756655</v>
      </c>
      <c r="AE212">
        <v>9.3737499068068358E-2</v>
      </c>
      <c r="AF212">
        <v>10.335949021847723</v>
      </c>
      <c r="AG212">
        <v>0.47478206995817285</v>
      </c>
      <c r="AI212" t="s">
        <v>183</v>
      </c>
      <c r="AJ212" t="s">
        <v>184</v>
      </c>
      <c r="AK212">
        <f>SUMIFS(DataLandRemPot[CO2 removal potential],DataLandRemPot[ISO3],DataShLandRemPot[[#This Row],[ISO3]])</f>
        <v>21.769880700756655</v>
      </c>
      <c r="AL212">
        <f>SUMIFS(DataLandRemPot[CO2 removal potential],DataLandRemPot[ISO3],DataShLandRemPot[[#This Row],[ISO3]])+SUMIFS(DataLandRemPot[SCS cropland],DataLandRemPot[ISO3],DataShLandRemPot[[#This Row],[ISO3]])+SUMIFS(DataLandRemPot[SCS grassland],DataLandRemPot[ISO3],DataShLandRemPot[[#This Row],[ISO3]])+SUMIFS(DataLandRemPot[Agroforestry],DataLandRemPot[ISO3],DataShLandRemPot[[#This Row],[ISO3]])</f>
        <v>110.26482597260438</v>
      </c>
      <c r="AM212">
        <f>SUMIFS(DataGHGFAO[TotalGHG_MtCO2e_2019],DataGHGFAO[ISO3],DataShLandRemPot[[#This Row],[ISO3]])-SUMIFS(DataGHGFAO[LULUCF_MtCO2e],DataGHGFAO[ISO3],DataShLandRemPot[[#This Row],[ISO3]])</f>
        <v>306.94545649999998</v>
      </c>
      <c r="AN212">
        <f>SUMIFS(DataGHGI[MtCO2e],DataGHGI[ISO3],DataShLandRemPot[[#This Row],[ISO3]])-SUMIFS(DataGHGI[MtCO2e],DataGHGI[Sector],"Land-Use Change and Forestry",DataGHGI[ISO3],DataShLandRemPot[[#This Row],[ISO3]])</f>
        <v>296.15886266027968</v>
      </c>
      <c r="AO212" s="3">
        <f>IFERROR(DataShLandRemPot[[#This Row],[CO2Removal_noagri]]/DataShLandRemPot[[#This Row],[FAOGHG_noLULUCF]],"")</f>
        <v>7.0924264359510589E-2</v>
      </c>
      <c r="AP212" s="3">
        <f>IFERROR(DataShLandRemPot[[#This Row],[CO2Removal_withagri]]/DataShLandRemPot[[#This Row],[FAOGHG_noLULUCF]],"")</f>
        <v>0.35923263771328828</v>
      </c>
      <c r="AQ212" s="3">
        <f>IFERROR(DataShLandRemPot[[#This Row],[CO2Removal_noagri]]/DataShLandRemPot[[#This Row],[GHGI_noLULUCF]],"")</f>
        <v>7.3507442948714405E-2</v>
      </c>
      <c r="AR212" s="3">
        <f>IFERROR(DataShLandRemPot[[#This Row],[CO2Removal_withagri]]/DataShLandRemPot[[#This Row],[GHGI_noLULUCF]],"")</f>
        <v>0.37231648238427989</v>
      </c>
      <c r="AS212" s="3"/>
    </row>
    <row r="213" spans="14:45">
      <c r="N213" t="s">
        <v>323</v>
      </c>
      <c r="O213">
        <v>2005</v>
      </c>
      <c r="P213" t="s">
        <v>638</v>
      </c>
      <c r="Q213">
        <v>5.6931080000000005</v>
      </c>
      <c r="S213" t="s">
        <v>199</v>
      </c>
      <c r="T213" t="s">
        <v>200</v>
      </c>
      <c r="U213">
        <v>14.86193248322208</v>
      </c>
      <c r="V213">
        <v>2.4819240483556291</v>
      </c>
      <c r="W213">
        <v>0</v>
      </c>
      <c r="X213">
        <v>6.7264917866666676E-2</v>
      </c>
      <c r="Y213">
        <v>17.411121449444376</v>
      </c>
      <c r="Z213">
        <v>31.510873343683038</v>
      </c>
      <c r="AA213">
        <v>2.1507505862195058</v>
      </c>
      <c r="AB213">
        <v>1.4862445349345244</v>
      </c>
      <c r="AC213">
        <v>2.801803016</v>
      </c>
      <c r="AD213">
        <v>31.510873343683038</v>
      </c>
      <c r="AE213">
        <v>0.15249506850319558</v>
      </c>
      <c r="AF213">
        <v>3.6369951211540301</v>
      </c>
      <c r="AG213">
        <v>0.20888919370958117</v>
      </c>
      <c r="AI213" t="s">
        <v>199</v>
      </c>
      <c r="AJ213" t="s">
        <v>200</v>
      </c>
      <c r="AK213">
        <f>SUMIFS(DataLandRemPot[CO2 removal potential],DataLandRemPot[ISO3],DataShLandRemPot[[#This Row],[ISO3]])</f>
        <v>17.411121449444376</v>
      </c>
      <c r="AL213">
        <f>SUMIFS(DataLandRemPot[CO2 removal potential],DataLandRemPot[ISO3],DataShLandRemPot[[#This Row],[ISO3]])+SUMIFS(DataLandRemPot[SCS cropland],DataLandRemPot[ISO3],DataShLandRemPot[[#This Row],[ISO3]])+SUMIFS(DataLandRemPot[SCS grassland],DataLandRemPot[ISO3],DataShLandRemPot[[#This Row],[ISO3]])+SUMIFS(DataLandRemPot[Agroforestry],DataLandRemPot[ISO3],DataShLandRemPot[[#This Row],[ISO3]])</f>
        <v>23.849919586598407</v>
      </c>
      <c r="AM213">
        <f>SUMIFS(DataGHGFAO[TotalGHG_MtCO2e_2019],DataGHGFAO[ISO3],DataShLandRemPot[[#This Row],[ISO3]])-SUMIFS(DataGHGFAO[LULUCF_MtCO2e],DataGHGFAO[ISO3],DataShLandRemPot[[#This Row],[ISO3]])</f>
        <v>35.989047599999999</v>
      </c>
      <c r="AN213">
        <f>SUMIFS(DataGHGI[MtCO2e],DataGHGI[ISO3],DataShLandRemPot[[#This Row],[ISO3]])-SUMIFS(DataGHGI[MtCO2e],DataGHGI[Sector],"Land-Use Change and Forestry",DataGHGI[ISO3],DataShLandRemPot[[#This Row],[ISO3]])</f>
        <v>18.797240000000002</v>
      </c>
      <c r="AO213" s="3">
        <f>IFERROR(DataShLandRemPot[[#This Row],[CO2Removal_noagri]]/DataShLandRemPot[[#This Row],[FAOGHG_noLULUCF]],"")</f>
        <v>0.48378944736076807</v>
      </c>
      <c r="AP213" s="3">
        <f>IFERROR(DataShLandRemPot[[#This Row],[CO2Removal_withagri]]/DataShLandRemPot[[#This Row],[FAOGHG_noLULUCF]],"")</f>
        <v>0.66269938153624297</v>
      </c>
      <c r="AQ213" s="3">
        <f>IFERROR(DataShLandRemPot[[#This Row],[CO2Removal_noagri]]/DataShLandRemPot[[#This Row],[GHGI_noLULUCF]],"")</f>
        <v>0.92625946412581717</v>
      </c>
      <c r="AR213" s="3">
        <f>IFERROR(DataShLandRemPot[[#This Row],[CO2Removal_withagri]]/DataShLandRemPot[[#This Row],[GHGI_noLULUCF]],"")</f>
        <v>1.2687990144616126</v>
      </c>
      <c r="AS213" s="3"/>
    </row>
    <row r="214" spans="14:45">
      <c r="N214" t="s">
        <v>323</v>
      </c>
      <c r="O214">
        <v>2005</v>
      </c>
      <c r="P214" t="s">
        <v>639</v>
      </c>
      <c r="Q214">
        <v>0.49660399999999999</v>
      </c>
      <c r="S214" t="s">
        <v>53</v>
      </c>
      <c r="T214" t="s">
        <v>568</v>
      </c>
      <c r="U214">
        <v>0</v>
      </c>
      <c r="V214">
        <v>6.6323533328652498E-3</v>
      </c>
      <c r="W214">
        <v>0</v>
      </c>
      <c r="X214">
        <v>4.8928000000000008E-6</v>
      </c>
      <c r="Y214">
        <v>6.6372461328652495E-3</v>
      </c>
      <c r="Z214">
        <v>6.7380778553148947E-3</v>
      </c>
      <c r="AA214">
        <v>6.4315351960759516E-4</v>
      </c>
      <c r="AB214">
        <v>0</v>
      </c>
      <c r="AC214">
        <v>5.3078001919999998E-3</v>
      </c>
      <c r="AD214">
        <v>6.7380778553148947E-3</v>
      </c>
      <c r="AE214">
        <v>5.1091778614397149E-2</v>
      </c>
      <c r="AF214">
        <v>6.4315351960759516E-4</v>
      </c>
      <c r="AG214">
        <v>9.6900658305095977E-2</v>
      </c>
      <c r="AI214" t="s">
        <v>53</v>
      </c>
      <c r="AJ214" t="s">
        <v>568</v>
      </c>
      <c r="AK214">
        <f>SUMIFS(DataLandRemPot[CO2 removal potential],DataLandRemPot[ISO3],DataShLandRemPot[[#This Row],[ISO3]])</f>
        <v>6.6372461328652495E-3</v>
      </c>
      <c r="AL214">
        <f>SUMIFS(DataLandRemPot[CO2 removal potential],DataLandRemPot[ISO3],DataShLandRemPot[[#This Row],[ISO3]])+SUMIFS(DataLandRemPot[SCS cropland],DataLandRemPot[ISO3],DataShLandRemPot[[#This Row],[ISO3]])+SUMIFS(DataLandRemPot[SCS grassland],DataLandRemPot[ISO3],DataShLandRemPot[[#This Row],[ISO3]])+SUMIFS(DataLandRemPot[Agroforestry],DataLandRemPot[ISO3],DataShLandRemPot[[#This Row],[ISO3]])</f>
        <v>1.2588199844472844E-2</v>
      </c>
      <c r="AM214">
        <f>SUMIFS(DataGHGFAO[TotalGHG_MtCO2e_2019],DataGHGFAO[ISO3],DataShLandRemPot[[#This Row],[ISO3]])-SUMIFS(DataGHGFAO[LULUCF_MtCO2e],DataGHGFAO[ISO3],DataShLandRemPot[[#This Row],[ISO3]])</f>
        <v>0.35</v>
      </c>
      <c r="AN214">
        <f>SUMIFS(DataGHGI[MtCO2e],DataGHGI[ISO3],DataShLandRemPot[[#This Row],[ISO3]])-SUMIFS(DataGHGI[MtCO2e],DataGHGI[Sector],"Land-Use Change and Forestry",DataGHGI[ISO3],DataShLandRemPot[[#This Row],[ISO3]])</f>
        <v>0.16440830000000001</v>
      </c>
      <c r="AO214" s="3">
        <f>IFERROR(DataShLandRemPot[[#This Row],[CO2Removal_noagri]]/DataShLandRemPot[[#This Row],[FAOGHG_noLULUCF]],"")</f>
        <v>1.8963560379615E-2</v>
      </c>
      <c r="AP214" s="3">
        <f>IFERROR(DataShLandRemPot[[#This Row],[CO2Removal_withagri]]/DataShLandRemPot[[#This Row],[FAOGHG_noLULUCF]],"")</f>
        <v>3.5966285269922411E-2</v>
      </c>
      <c r="AQ214" s="3">
        <f>IFERROR(DataShLandRemPot[[#This Row],[CO2Removal_noagri]]/DataShLandRemPot[[#This Row],[GHGI_noLULUCF]],"")</f>
        <v>4.0370505216982655E-2</v>
      </c>
      <c r="AR214" s="3">
        <f>IFERROR(DataShLandRemPot[[#This Row],[CO2Removal_withagri]]/DataShLandRemPot[[#This Row],[GHGI_noLULUCF]],"")</f>
        <v>7.6566693071291672E-2</v>
      </c>
      <c r="AS214" s="3"/>
    </row>
    <row r="215" spans="14:45">
      <c r="N215" t="s">
        <v>323</v>
      </c>
      <c r="O215">
        <v>2005</v>
      </c>
      <c r="P215" t="s">
        <v>640</v>
      </c>
      <c r="Q215">
        <v>4.603415</v>
      </c>
      <c r="S215" t="s">
        <v>81</v>
      </c>
      <c r="T215" t="s">
        <v>569</v>
      </c>
      <c r="U215">
        <v>0</v>
      </c>
      <c r="V215">
        <v>7.7125225143042004E-4</v>
      </c>
      <c r="W215">
        <v>0</v>
      </c>
      <c r="X215">
        <v>1.2437333333333335E-5</v>
      </c>
      <c r="Y215">
        <v>7.8368958476375333E-4</v>
      </c>
      <c r="Z215">
        <v>8.3108339836923445E-4</v>
      </c>
      <c r="AA215">
        <v>1.1506327628658343E-4</v>
      </c>
      <c r="AB215">
        <v>0</v>
      </c>
      <c r="AC215">
        <v>4.5388654239999996E-3</v>
      </c>
      <c r="AD215">
        <v>8.3108339836923445E-4</v>
      </c>
      <c r="AE215">
        <v>2.1160601986889613E-2</v>
      </c>
      <c r="AF215">
        <v>1.1506327628658343E-4</v>
      </c>
      <c r="AG215">
        <v>0.1468225156026155</v>
      </c>
      <c r="AI215" t="s">
        <v>81</v>
      </c>
      <c r="AJ215" t="s">
        <v>569</v>
      </c>
      <c r="AK215">
        <f>SUMIFS(DataLandRemPot[CO2 removal potential],DataLandRemPot[ISO3],DataShLandRemPot[[#This Row],[ISO3]])</f>
        <v>7.8368958476375333E-4</v>
      </c>
      <c r="AL215">
        <f>SUMIFS(DataLandRemPot[CO2 removal potential],DataLandRemPot[ISO3],DataShLandRemPot[[#This Row],[ISO3]])+SUMIFS(DataLandRemPot[SCS cropland],DataLandRemPot[ISO3],DataShLandRemPot[[#This Row],[ISO3]])+SUMIFS(DataLandRemPot[SCS grassland],DataLandRemPot[ISO3],DataShLandRemPot[[#This Row],[ISO3]])+SUMIFS(DataLandRemPot[Agroforestry],DataLandRemPot[ISO3],DataShLandRemPot[[#This Row],[ISO3]])</f>
        <v>5.4376182850503366E-3</v>
      </c>
      <c r="AM215">
        <f>SUMIFS(DataGHGFAO[TotalGHG_MtCO2e_2019],DataGHGFAO[ISO3],DataShLandRemPot[[#This Row],[ISO3]])-SUMIFS(DataGHGFAO[LULUCF_MtCO2e],DataGHGFAO[ISO3],DataShLandRemPot[[#This Row],[ISO3]])</f>
        <v>0.87637310000000002</v>
      </c>
      <c r="AN215">
        <f>SUMIFS(DataGHGI[MtCO2e],DataGHGI[ISO3],DataShLandRemPot[[#This Row],[ISO3]])-SUMIFS(DataGHGI[MtCO2e],DataGHGI[Sector],"Land-Use Change and Forestry",DataGHGI[ISO3],DataShLandRemPot[[#This Row],[ISO3]])</f>
        <v>0.64760189999999995</v>
      </c>
      <c r="AO215" s="3">
        <f>IFERROR(DataShLandRemPot[[#This Row],[CO2Removal_noagri]]/DataShLandRemPot[[#This Row],[FAOGHG_noLULUCF]],"")</f>
        <v>8.9424194417166993E-4</v>
      </c>
      <c r="AP215" s="3">
        <f>IFERROR(DataShLandRemPot[[#This Row],[CO2Removal_withagri]]/DataShLandRemPot[[#This Row],[FAOGHG_noLULUCF]],"")</f>
        <v>6.2046841522752543E-3</v>
      </c>
      <c r="AQ215" s="3">
        <f>IFERROR(DataShLandRemPot[[#This Row],[CO2Removal_noagri]]/DataShLandRemPot[[#This Row],[GHGI_noLULUCF]],"")</f>
        <v>1.2101409596910592E-3</v>
      </c>
      <c r="AR215" s="3">
        <f>IFERROR(DataShLandRemPot[[#This Row],[CO2Removal_withagri]]/DataShLandRemPot[[#This Row],[GHGI_noLULUCF]],"")</f>
        <v>8.3965446751319561E-3</v>
      </c>
      <c r="AS215" s="3"/>
    </row>
    <row r="216" spans="14:45">
      <c r="N216" t="s">
        <v>323</v>
      </c>
      <c r="O216">
        <v>2005</v>
      </c>
      <c r="P216" t="s">
        <v>641</v>
      </c>
      <c r="Q216">
        <v>-3.5073000000000003</v>
      </c>
      <c r="S216" t="s">
        <v>471</v>
      </c>
      <c r="T216" t="s">
        <v>570</v>
      </c>
      <c r="U216">
        <v>0</v>
      </c>
      <c r="V216">
        <v>0</v>
      </c>
      <c r="W216">
        <v>0</v>
      </c>
      <c r="X216">
        <v>6.8302080000000003E-5</v>
      </c>
      <c r="Y216">
        <v>6.8302080000000003E-5</v>
      </c>
      <c r="Z216">
        <v>2.4850087396984937E-4</v>
      </c>
      <c r="AA216">
        <v>4.4320381383996361E-5</v>
      </c>
      <c r="AB216">
        <v>0</v>
      </c>
      <c r="AC216">
        <v>2.4565978630000001E-3</v>
      </c>
      <c r="AD216">
        <v>2.4850087396984937E-4</v>
      </c>
      <c r="AE216">
        <v>1.7250517973627949E-2</v>
      </c>
      <c r="AF216">
        <v>4.4320381383996361E-5</v>
      </c>
      <c r="AG216">
        <v>0.64888772617168256</v>
      </c>
      <c r="AI216" t="s">
        <v>471</v>
      </c>
      <c r="AJ216" t="s">
        <v>570</v>
      </c>
      <c r="AK216">
        <f>SUMIFS(DataLandRemPot[CO2 removal potential],DataLandRemPot[ISO3],DataShLandRemPot[[#This Row],[ISO3]])</f>
        <v>6.8302080000000003E-5</v>
      </c>
      <c r="AL216">
        <f>SUMIFS(DataLandRemPot[CO2 removal potential],DataLandRemPot[ISO3],DataShLandRemPot[[#This Row],[ISO3]])+SUMIFS(DataLandRemPot[SCS cropland],DataLandRemPot[ISO3],DataShLandRemPot[[#This Row],[ISO3]])+SUMIFS(DataLandRemPot[SCS grassland],DataLandRemPot[ISO3],DataShLandRemPot[[#This Row],[ISO3]])+SUMIFS(DataLandRemPot[Agroforestry],DataLandRemPot[ISO3],DataShLandRemPot[[#This Row],[ISO3]])</f>
        <v>2.5692203243839963E-3</v>
      </c>
      <c r="AM216">
        <f>SUMIFS(DataGHGFAO[TotalGHG_MtCO2e_2019],DataGHGFAO[ISO3],DataShLandRemPot[[#This Row],[ISO3]])-SUMIFS(DataGHGFAO[LULUCF_MtCO2e],DataGHGFAO[ISO3],DataShLandRemPot[[#This Row],[ISO3]])</f>
        <v>0</v>
      </c>
      <c r="AN216">
        <f>SUMIFS(DataGHGI[MtCO2e],DataGHGI[ISO3],DataShLandRemPot[[#This Row],[ISO3]])-SUMIFS(DataGHGI[MtCO2e],DataGHGI[Sector],"Land-Use Change and Forestry",DataGHGI[ISO3],DataShLandRemPot[[#This Row],[ISO3]])</f>
        <v>0</v>
      </c>
      <c r="AO216" s="3" t="str">
        <f>IFERROR(DataShLandRemPot[[#This Row],[CO2Removal_noagri]]/DataShLandRemPot[[#This Row],[FAOGHG_noLULUCF]],"")</f>
        <v/>
      </c>
      <c r="AP216" s="3" t="str">
        <f>IFERROR(DataShLandRemPot[[#This Row],[CO2Removal_withagri]]/DataShLandRemPot[[#This Row],[FAOGHG_noLULUCF]],"")</f>
        <v/>
      </c>
      <c r="AQ216" s="3" t="str">
        <f>IFERROR(DataShLandRemPot[[#This Row],[CO2Removal_noagri]]/DataShLandRemPot[[#This Row],[GHGI_noLULUCF]],"")</f>
        <v/>
      </c>
      <c r="AR216" s="3" t="str">
        <f>IFERROR(DataShLandRemPot[[#This Row],[CO2Removal_withagri]]/DataShLandRemPot[[#This Row],[GHGI_noLULUCF]],"")</f>
        <v/>
      </c>
      <c r="AS216" s="3"/>
    </row>
    <row r="217" spans="14:45">
      <c r="N217" t="s">
        <v>323</v>
      </c>
      <c r="O217">
        <v>2005</v>
      </c>
      <c r="P217" t="s">
        <v>642</v>
      </c>
      <c r="Q217">
        <v>1.3209000000000002</v>
      </c>
      <c r="S217" t="s">
        <v>79</v>
      </c>
      <c r="T217" t="s">
        <v>571</v>
      </c>
      <c r="U217">
        <v>0</v>
      </c>
      <c r="V217">
        <v>0</v>
      </c>
      <c r="W217">
        <v>0</v>
      </c>
      <c r="X217">
        <v>8.8579626666666679E-6</v>
      </c>
      <c r="Y217">
        <v>8.8579626666666679E-6</v>
      </c>
      <c r="Z217">
        <v>5.3820410129986921E-5</v>
      </c>
      <c r="AA217">
        <v>8.1332735145515564E-4</v>
      </c>
      <c r="AB217">
        <v>0</v>
      </c>
      <c r="AC217">
        <v>1.3036407999999998E-3</v>
      </c>
      <c r="AD217">
        <v>5.3820410129986921E-5</v>
      </c>
      <c r="AE217">
        <v>0.38259354612883795</v>
      </c>
      <c r="AF217">
        <v>8.1332735145515564E-4</v>
      </c>
      <c r="AG217">
        <v>91.818782948338864</v>
      </c>
      <c r="AI217" t="s">
        <v>79</v>
      </c>
      <c r="AJ217" t="s">
        <v>571</v>
      </c>
      <c r="AK217">
        <f>SUMIFS(DataLandRemPot[CO2 removal potential],DataLandRemPot[ISO3],DataShLandRemPot[[#This Row],[ISO3]])</f>
        <v>8.8579626666666679E-6</v>
      </c>
      <c r="AL217">
        <f>SUMIFS(DataLandRemPot[CO2 removal potential],DataLandRemPot[ISO3],DataShLandRemPot[[#This Row],[ISO3]])+SUMIFS(DataLandRemPot[SCS cropland],DataLandRemPot[ISO3],DataShLandRemPot[[#This Row],[ISO3]])+SUMIFS(DataLandRemPot[SCS grassland],DataLandRemPot[ISO3],DataShLandRemPot[[#This Row],[ISO3]])+SUMIFS(DataLandRemPot[Agroforestry],DataLandRemPot[ISO3],DataShLandRemPot[[#This Row],[ISO3]])</f>
        <v>2.1258261141218222E-3</v>
      </c>
      <c r="AM217">
        <f>SUMIFS(DataGHGFAO[TotalGHG_MtCO2e_2019],DataGHGFAO[ISO3],DataShLandRemPot[[#This Row],[ISO3]])-SUMIFS(DataGHGFAO[LULUCF_MtCO2e],DataGHGFAO[ISO3],DataShLandRemPot[[#This Row],[ISO3]])</f>
        <v>0.34</v>
      </c>
      <c r="AN217">
        <f>SUMIFS(DataGHGI[MtCO2e],DataGHGI[ISO3],DataShLandRemPot[[#This Row],[ISO3]])-SUMIFS(DataGHGI[MtCO2e],DataGHGI[Sector],"Land-Use Change and Forestry",DataGHGI[ISO3],DataShLandRemPot[[#This Row],[ISO3]])</f>
        <v>0.38102399999999997</v>
      </c>
      <c r="AO217" s="3">
        <f>IFERROR(DataShLandRemPot[[#This Row],[CO2Removal_noagri]]/DataShLandRemPot[[#This Row],[FAOGHG_noLULUCF]],"")</f>
        <v>2.6052831372549021E-5</v>
      </c>
      <c r="AP217" s="3">
        <f>IFERROR(DataShLandRemPot[[#This Row],[CO2Removal_withagri]]/DataShLandRemPot[[#This Row],[FAOGHG_noLULUCF]],"")</f>
        <v>6.2524297474171233E-3</v>
      </c>
      <c r="AQ217" s="3">
        <f>IFERROR(DataShLandRemPot[[#This Row],[CO2Removal_noagri]]/DataShLandRemPot[[#This Row],[GHGI_noLULUCF]],"")</f>
        <v>2.3247781417093591E-5</v>
      </c>
      <c r="AR217" s="3">
        <f>IFERROR(DataShLandRemPot[[#This Row],[CO2Removal_withagri]]/DataShLandRemPot[[#This Row],[GHGI_noLULUCF]],"")</f>
        <v>5.5792446515752873E-3</v>
      </c>
      <c r="AS217" s="3"/>
    </row>
    <row r="218" spans="14:45">
      <c r="N218" t="s">
        <v>261</v>
      </c>
      <c r="O218">
        <v>2002</v>
      </c>
      <c r="P218" t="s">
        <v>638</v>
      </c>
      <c r="Q218">
        <v>26.113520000000001</v>
      </c>
      <c r="S218" t="s">
        <v>343</v>
      </c>
      <c r="T218" t="s">
        <v>344</v>
      </c>
      <c r="U218">
        <v>16.536491582979654</v>
      </c>
      <c r="V218">
        <v>4.0418537478500109</v>
      </c>
      <c r="W218">
        <v>0.61070000000000002</v>
      </c>
      <c r="X218">
        <v>1.0410306133333334E-4</v>
      </c>
      <c r="Y218">
        <v>21.189149433890996</v>
      </c>
      <c r="Z218">
        <v>33.224562601844696</v>
      </c>
      <c r="AA218">
        <v>8.6943283688682822</v>
      </c>
      <c r="AB218">
        <v>23.557056806731801</v>
      </c>
      <c r="AC218">
        <v>94.678104439999998</v>
      </c>
      <c r="AD218">
        <v>33.224562601844696</v>
      </c>
      <c r="AE218">
        <v>0.21774022082949251</v>
      </c>
      <c r="AF218">
        <v>32.251385175600085</v>
      </c>
      <c r="AG218">
        <v>1.5220707785474197</v>
      </c>
      <c r="AI218" t="s">
        <v>343</v>
      </c>
      <c r="AJ218" t="s">
        <v>344</v>
      </c>
      <c r="AK218">
        <f>SUMIFS(DataLandRemPot[CO2 removal potential],DataLandRemPot[ISO3],DataShLandRemPot[[#This Row],[ISO3]])</f>
        <v>21.189149433890996</v>
      </c>
      <c r="AL218">
        <f>SUMIFS(DataLandRemPot[CO2 removal potential],DataLandRemPot[ISO3],DataShLandRemPot[[#This Row],[ISO3]])+SUMIFS(DataLandRemPot[SCS cropland],DataLandRemPot[ISO3],DataShLandRemPot[[#This Row],[ISO3]])+SUMIFS(DataLandRemPot[SCS grassland],DataLandRemPot[ISO3],DataShLandRemPot[[#This Row],[ISO3]])+SUMIFS(DataLandRemPot[Agroforestry],DataLandRemPot[ISO3],DataShLandRemPot[[#This Row],[ISO3]])</f>
        <v>148.11863904949109</v>
      </c>
      <c r="AM218">
        <f>SUMIFS(DataGHGFAO[TotalGHG_MtCO2e_2019],DataGHGFAO[ISO3],DataShLandRemPot[[#This Row],[ISO3]])-SUMIFS(DataGHGFAO[LULUCF_MtCO2e],DataGHGFAO[ISO3],DataShLandRemPot[[#This Row],[ISO3]])</f>
        <v>106.06286739999999</v>
      </c>
      <c r="AN218">
        <f>SUMIFS(DataGHGI[MtCO2e],DataGHGI[ISO3],DataShLandRemPot[[#This Row],[ISO3]])-SUMIFS(DataGHGI[MtCO2e],DataGHGI[Sector],"Land-Use Change and Forestry",DataGHGI[ISO3],DataShLandRemPot[[#This Row],[ISO3]])</f>
        <v>67.839600000000004</v>
      </c>
      <c r="AO218" s="3">
        <f>IFERROR(DataShLandRemPot[[#This Row],[CO2Removal_noagri]]/DataShLandRemPot[[#This Row],[FAOGHG_noLULUCF]],"")</f>
        <v>0.19977914941691458</v>
      </c>
      <c r="AP218" s="3">
        <f>IFERROR(DataShLandRemPot[[#This Row],[CO2Removal_withagri]]/DataShLandRemPot[[#This Row],[FAOGHG_noLULUCF]],"")</f>
        <v>1.3965173927542818</v>
      </c>
      <c r="AQ218" s="3">
        <f>IFERROR(DataShLandRemPot[[#This Row],[CO2Removal_noagri]]/DataShLandRemPot[[#This Row],[GHGI_noLULUCF]],"")</f>
        <v>0.31234189815227381</v>
      </c>
      <c r="AR218" s="3">
        <f>IFERROR(DataShLandRemPot[[#This Row],[CO2Removal_withagri]]/DataShLandRemPot[[#This Row],[GHGI_noLULUCF]],"")</f>
        <v>2.1833654539456466</v>
      </c>
      <c r="AS218" s="3"/>
    </row>
    <row r="219" spans="14:45">
      <c r="N219" t="s">
        <v>261</v>
      </c>
      <c r="O219">
        <v>2002</v>
      </c>
      <c r="P219" t="s">
        <v>639</v>
      </c>
      <c r="Q219">
        <v>1.3371199999999999</v>
      </c>
      <c r="S219" t="s">
        <v>93</v>
      </c>
      <c r="T219" t="s">
        <v>94</v>
      </c>
      <c r="U219">
        <v>8.062520154240346</v>
      </c>
      <c r="V219">
        <v>2.2375782581597266</v>
      </c>
      <c r="W219">
        <v>1.0811999999999999</v>
      </c>
      <c r="X219">
        <v>0.16021049134933332</v>
      </c>
      <c r="Y219">
        <v>11.541508903749405</v>
      </c>
      <c r="Z219">
        <v>51.721000009471609</v>
      </c>
      <c r="AA219">
        <v>1.6701881764531426E-2</v>
      </c>
      <c r="AB219">
        <v>4.5632615158509866E-2</v>
      </c>
      <c r="AC219">
        <v>3.3225398609999998E-2</v>
      </c>
      <c r="AD219">
        <v>51.721000009471609</v>
      </c>
      <c r="AE219">
        <v>5.3565462229530608E-3</v>
      </c>
      <c r="AF219">
        <v>6.2334496923041292E-2</v>
      </c>
      <c r="AG219">
        <v>5.4008966628957111E-3</v>
      </c>
      <c r="AI219" t="s">
        <v>93</v>
      </c>
      <c r="AJ219" t="s">
        <v>94</v>
      </c>
      <c r="AK219">
        <f>SUMIFS(DataLandRemPot[CO2 removal potential],DataLandRemPot[ISO3],DataShLandRemPot[[#This Row],[ISO3]])</f>
        <v>11.541508903749405</v>
      </c>
      <c r="AL219">
        <f>SUMIFS(DataLandRemPot[CO2 removal potential],DataLandRemPot[ISO3],DataShLandRemPot[[#This Row],[ISO3]])+SUMIFS(DataLandRemPot[SCS cropland],DataLandRemPot[ISO3],DataShLandRemPot[[#This Row],[ISO3]])+SUMIFS(DataLandRemPot[SCS grassland],DataLandRemPot[ISO3],DataShLandRemPot[[#This Row],[ISO3]])+SUMIFS(DataLandRemPot[Agroforestry],DataLandRemPot[ISO3],DataShLandRemPot[[#This Row],[ISO3]])</f>
        <v>11.637068799282446</v>
      </c>
      <c r="AM219">
        <f>SUMIFS(DataGHGFAO[TotalGHG_MtCO2e_2019],DataGHGFAO[ISO3],DataShLandRemPot[[#This Row],[ISO3]])-SUMIFS(DataGHGFAO[LULUCF_MtCO2e],DataGHGFAO[ISO3],DataShLandRemPot[[#This Row],[ISO3]])</f>
        <v>4.4561782000000001</v>
      </c>
      <c r="AN219">
        <f>SUMIFS(DataGHGI[MtCO2e],DataGHGI[ISO3],DataShLandRemPot[[#This Row],[ISO3]])-SUMIFS(DataGHGI[MtCO2e],DataGHGI[Sector],"Land-Use Change and Forestry",DataGHGI[ISO3],DataShLandRemPot[[#This Row],[ISO3]])</f>
        <v>3.3299999999999992</v>
      </c>
      <c r="AO219" s="3">
        <f>IFERROR(DataShLandRemPot[[#This Row],[CO2Removal_noagri]]/DataShLandRemPot[[#This Row],[FAOGHG_noLULUCF]],"")</f>
        <v>2.5900016529297245</v>
      </c>
      <c r="AP219" s="3">
        <f>IFERROR(DataShLandRemPot[[#This Row],[CO2Removal_withagri]]/DataShLandRemPot[[#This Row],[FAOGHG_noLULUCF]],"")</f>
        <v>2.611446014273497</v>
      </c>
      <c r="AQ219" s="3">
        <f>IFERROR(DataShLandRemPot[[#This Row],[CO2Removal_noagri]]/DataShLandRemPot[[#This Row],[GHGI_noLULUCF]],"")</f>
        <v>3.4659185897145366</v>
      </c>
      <c r="AR219" s="3">
        <f>IFERROR(DataShLandRemPot[[#This Row],[CO2Removal_withagri]]/DataShLandRemPot[[#This Row],[GHGI_noLULUCF]],"")</f>
        <v>3.4946152550397742</v>
      </c>
      <c r="AS219" s="3"/>
    </row>
    <row r="220" spans="14:45">
      <c r="N220" t="s">
        <v>261</v>
      </c>
      <c r="O220">
        <v>2002</v>
      </c>
      <c r="P220" t="s">
        <v>640</v>
      </c>
      <c r="Q220">
        <v>6.6531599999999997</v>
      </c>
      <c r="S220" t="s">
        <v>473</v>
      </c>
      <c r="T220" t="s">
        <v>474</v>
      </c>
      <c r="U220">
        <v>0</v>
      </c>
      <c r="V220">
        <v>0</v>
      </c>
      <c r="W220">
        <v>0</v>
      </c>
      <c r="X220">
        <v>0</v>
      </c>
      <c r="Y220">
        <v>0</v>
      </c>
      <c r="Z220">
        <v>0</v>
      </c>
      <c r="AA220">
        <v>0</v>
      </c>
      <c r="AB220">
        <v>0</v>
      </c>
      <c r="AC220">
        <v>0</v>
      </c>
      <c r="AD220">
        <v>0</v>
      </c>
      <c r="AE220">
        <v>0</v>
      </c>
      <c r="AF220">
        <v>0</v>
      </c>
      <c r="AG220">
        <v>0</v>
      </c>
      <c r="AI220" t="s">
        <v>473</v>
      </c>
      <c r="AJ220" t="s">
        <v>474</v>
      </c>
      <c r="AK220">
        <f>SUMIFS(DataLandRemPot[CO2 removal potential],DataLandRemPot[ISO3],DataShLandRemPot[[#This Row],[ISO3]])</f>
        <v>0</v>
      </c>
      <c r="AL220">
        <f>SUMIFS(DataLandRemPot[CO2 removal potential],DataLandRemPot[ISO3],DataShLandRemPot[[#This Row],[ISO3]])+SUMIFS(DataLandRemPot[SCS cropland],DataLandRemPot[ISO3],DataShLandRemPot[[#This Row],[ISO3]])+SUMIFS(DataLandRemPot[SCS grassland],DataLandRemPot[ISO3],DataShLandRemPot[[#This Row],[ISO3]])+SUMIFS(DataLandRemPot[Agroforestry],DataLandRemPot[ISO3],DataShLandRemPot[[#This Row],[ISO3]])</f>
        <v>0</v>
      </c>
      <c r="AM220">
        <f>SUMIFS(DataGHGFAO[TotalGHG_MtCO2e_2019],DataGHGFAO[ISO3],DataShLandRemPot[[#This Row],[ISO3]])-SUMIFS(DataGHGFAO[LULUCF_MtCO2e],DataGHGFAO[ISO3],DataShLandRemPot[[#This Row],[ISO3]])</f>
        <v>0</v>
      </c>
      <c r="AN220">
        <f>SUMIFS(DataGHGI[MtCO2e],DataGHGI[ISO3],DataShLandRemPot[[#This Row],[ISO3]])-SUMIFS(DataGHGI[MtCO2e],DataGHGI[Sector],"Land-Use Change and Forestry",DataGHGI[ISO3],DataShLandRemPot[[#This Row],[ISO3]])</f>
        <v>0</v>
      </c>
      <c r="AO220" s="3" t="str">
        <f>IFERROR(DataShLandRemPot[[#This Row],[CO2Removal_noagri]]/DataShLandRemPot[[#This Row],[FAOGHG_noLULUCF]],"")</f>
        <v/>
      </c>
      <c r="AP220" s="3" t="str">
        <f>IFERROR(DataShLandRemPot[[#This Row],[CO2Removal_withagri]]/DataShLandRemPot[[#This Row],[FAOGHG_noLULUCF]],"")</f>
        <v/>
      </c>
      <c r="AQ220" s="3" t="str">
        <f>IFERROR(DataShLandRemPot[[#This Row],[CO2Removal_noagri]]/DataShLandRemPot[[#This Row],[GHGI_noLULUCF]],"")</f>
        <v/>
      </c>
      <c r="AR220" s="3" t="str">
        <f>IFERROR(DataShLandRemPot[[#This Row],[CO2Removal_withagri]]/DataShLandRemPot[[#This Row],[GHGI_noLULUCF]],"")</f>
        <v/>
      </c>
      <c r="AS220" s="3"/>
    </row>
    <row r="221" spans="14:45">
      <c r="N221" t="s">
        <v>261</v>
      </c>
      <c r="O221">
        <v>2002</v>
      </c>
      <c r="P221" t="s">
        <v>641</v>
      </c>
      <c r="Q221">
        <v>-13.148790000000002</v>
      </c>
      <c r="S221" t="s">
        <v>299</v>
      </c>
      <c r="T221" t="s">
        <v>475</v>
      </c>
      <c r="U221">
        <v>0.1229025152154643</v>
      </c>
      <c r="V221">
        <v>0.47385339297681117</v>
      </c>
      <c r="W221">
        <v>0</v>
      </c>
      <c r="X221">
        <v>0</v>
      </c>
      <c r="Y221">
        <v>0.59675590819227553</v>
      </c>
      <c r="Z221">
        <v>1.4842583237468623</v>
      </c>
      <c r="AA221">
        <v>0.17786855617829583</v>
      </c>
      <c r="AB221">
        <v>0.12633183511224588</v>
      </c>
      <c r="AC221">
        <v>0.32706435110000004</v>
      </c>
      <c r="AD221">
        <v>1.4842583237468623</v>
      </c>
      <c r="AE221">
        <v>0.24771602264682482</v>
      </c>
      <c r="AF221">
        <v>0.30420039129054172</v>
      </c>
      <c r="AG221">
        <v>0.50975681533181894</v>
      </c>
      <c r="AI221" t="s">
        <v>299</v>
      </c>
      <c r="AJ221" t="s">
        <v>475</v>
      </c>
      <c r="AK221">
        <f>SUMIFS(DataLandRemPot[CO2 removal potential],DataLandRemPot[ISO3],DataShLandRemPot[[#This Row],[ISO3]])</f>
        <v>0.59675590819227553</v>
      </c>
      <c r="AL221">
        <f>SUMIFS(DataLandRemPot[CO2 removal potential],DataLandRemPot[ISO3],DataShLandRemPot[[#This Row],[ISO3]])+SUMIFS(DataLandRemPot[SCS cropland],DataLandRemPot[ISO3],DataShLandRemPot[[#This Row],[ISO3]])+SUMIFS(DataLandRemPot[SCS grassland],DataLandRemPot[ISO3],DataShLandRemPot[[#This Row],[ISO3]])+SUMIFS(DataLandRemPot[Agroforestry],DataLandRemPot[ISO3],DataShLandRemPot[[#This Row],[ISO3]])</f>
        <v>1.2280206505828173</v>
      </c>
      <c r="AM221">
        <f>SUMIFS(DataGHGFAO[TotalGHG_MtCO2e_2019],DataGHGFAO[ISO3],DataShLandRemPot[[#This Row],[ISO3]])-SUMIFS(DataGHGFAO[LULUCF_MtCO2e],DataGHGFAO[ISO3],DataShLandRemPot[[#This Row],[ISO3]])</f>
        <v>2.7927827000000001</v>
      </c>
      <c r="AN221">
        <f>SUMIFS(DataGHGI[MtCO2e],DataGHGI[ISO3],DataShLandRemPot[[#This Row],[ISO3]])-SUMIFS(DataGHGI[MtCO2e],DataGHGI[Sector],"Land-Use Change and Forestry",DataGHGI[ISO3],DataShLandRemPot[[#This Row],[ISO3]])</f>
        <v>7.5386830999999983</v>
      </c>
      <c r="AO221" s="3">
        <f>IFERROR(DataShLandRemPot[[#This Row],[CO2Removal_noagri]]/DataShLandRemPot[[#This Row],[FAOGHG_noLULUCF]],"")</f>
        <v>0.21367788771832322</v>
      </c>
      <c r="AP221" s="3">
        <f>IFERROR(DataShLandRemPot[[#This Row],[CO2Removal_withagri]]/DataShLandRemPot[[#This Row],[FAOGHG_noLULUCF]],"")</f>
        <v>0.43971220911058251</v>
      </c>
      <c r="AQ221" s="3">
        <f>IFERROR(DataShLandRemPot[[#This Row],[CO2Removal_noagri]]/DataShLandRemPot[[#This Row],[GHGI_noLULUCF]],"")</f>
        <v>7.9159171472836631E-2</v>
      </c>
      <c r="AR221" s="3">
        <f>IFERROR(DataShLandRemPot[[#This Row],[CO2Removal_withagri]]/DataShLandRemPot[[#This Row],[GHGI_noLULUCF]],"")</f>
        <v>0.16289591090290259</v>
      </c>
      <c r="AS221" s="3"/>
    </row>
    <row r="222" spans="14:45">
      <c r="N222" t="s">
        <v>261</v>
      </c>
      <c r="O222">
        <v>2002</v>
      </c>
      <c r="P222" t="s">
        <v>642</v>
      </c>
      <c r="Q222">
        <v>2.1929099999999999</v>
      </c>
      <c r="S222" t="s">
        <v>237</v>
      </c>
      <c r="T222" t="s">
        <v>238</v>
      </c>
      <c r="U222">
        <v>5.2389282983027492</v>
      </c>
      <c r="V222">
        <v>28.274901685902744</v>
      </c>
      <c r="W222">
        <v>8.8149999999999995</v>
      </c>
      <c r="X222">
        <v>0</v>
      </c>
      <c r="Y222">
        <v>42.328829984205491</v>
      </c>
      <c r="Z222">
        <v>42.328829984205491</v>
      </c>
      <c r="AA222">
        <v>4.3931618848839564</v>
      </c>
      <c r="AB222">
        <v>1.8127869764936064</v>
      </c>
      <c r="AC222">
        <v>4.0599634849999999</v>
      </c>
      <c r="AD222">
        <v>42.328829984205491</v>
      </c>
      <c r="AE222">
        <v>0.11799561299055736</v>
      </c>
      <c r="AF222">
        <v>6.2059488613775624</v>
      </c>
      <c r="AG222">
        <v>0.14661281362355727</v>
      </c>
      <c r="AI222" t="s">
        <v>237</v>
      </c>
      <c r="AJ222" t="s">
        <v>238</v>
      </c>
      <c r="AK222">
        <f>SUMIFS(DataLandRemPot[CO2 removal potential],DataLandRemPot[ISO3],DataShLandRemPot[[#This Row],[ISO3]])</f>
        <v>42.328829984205491</v>
      </c>
      <c r="AL222">
        <f>SUMIFS(DataLandRemPot[CO2 removal potential],DataLandRemPot[ISO3],DataShLandRemPot[[#This Row],[ISO3]])+SUMIFS(DataLandRemPot[SCS cropland],DataLandRemPot[ISO3],DataShLandRemPot[[#This Row],[ISO3]])+SUMIFS(DataLandRemPot[SCS grassland],DataLandRemPot[ISO3],DataShLandRemPot[[#This Row],[ISO3]])+SUMIFS(DataLandRemPot[Agroforestry],DataLandRemPot[ISO3],DataShLandRemPot[[#This Row],[ISO3]])</f>
        <v>52.594742330583053</v>
      </c>
      <c r="AM222">
        <f>SUMIFS(DataGHGFAO[TotalGHG_MtCO2e_2019],DataGHGFAO[ISO3],DataShLandRemPot[[#This Row],[ISO3]])-SUMIFS(DataGHGFAO[LULUCF_MtCO2e],DataGHGFAO[ISO3],DataShLandRemPot[[#This Row],[ISO3]])</f>
        <v>46.186286100000004</v>
      </c>
      <c r="AN222">
        <f>SUMIFS(DataGHGI[MtCO2e],DataGHGI[ISO3],DataShLandRemPot[[#This Row],[ISO3]])-SUMIFS(DataGHGI[MtCO2e],DataGHGI[Sector],"Land-Use Change and Forestry",DataGHGI[ISO3],DataShLandRemPot[[#This Row],[ISO3]])</f>
        <v>9.7852751621657958</v>
      </c>
      <c r="AO222" s="3">
        <f>IFERROR(DataShLandRemPot[[#This Row],[CO2Removal_noagri]]/DataShLandRemPot[[#This Row],[FAOGHG_noLULUCF]],"")</f>
        <v>0.9164804871419503</v>
      </c>
      <c r="AP222" s="3">
        <f>IFERROR(DataShLandRemPot[[#This Row],[CO2Removal_withagri]]/DataShLandRemPot[[#This Row],[FAOGHG_noLULUCF]],"")</f>
        <v>1.1387523607485524</v>
      </c>
      <c r="AQ222" s="3">
        <f>IFERROR(DataShLandRemPot[[#This Row],[CO2Removal_noagri]]/DataShLandRemPot[[#This Row],[GHGI_noLULUCF]],"")</f>
        <v>4.3257679812487524</v>
      </c>
      <c r="AR222" s="3">
        <f>IFERROR(DataShLandRemPot[[#This Row],[CO2Removal_withagri]]/DataShLandRemPot[[#This Row],[GHGI_noLULUCF]],"")</f>
        <v>5.3748863939910043</v>
      </c>
      <c r="AS222" s="3"/>
    </row>
    <row r="223" spans="14:45">
      <c r="N223" t="s">
        <v>83</v>
      </c>
      <c r="O223">
        <v>2018</v>
      </c>
      <c r="P223" t="s">
        <v>638</v>
      </c>
      <c r="Q223">
        <v>6.4797349419515866</v>
      </c>
      <c r="S223" t="s">
        <v>175</v>
      </c>
      <c r="T223" t="s">
        <v>176</v>
      </c>
      <c r="U223">
        <v>0.86802348112664429</v>
      </c>
      <c r="V223">
        <v>1.0293982249119038</v>
      </c>
      <c r="W223">
        <v>0.45910000000000001</v>
      </c>
      <c r="X223">
        <v>0</v>
      </c>
      <c r="Y223">
        <v>2.3565217060385479</v>
      </c>
      <c r="Z223">
        <v>2.3565217060385484</v>
      </c>
      <c r="AA223">
        <v>0.64905284834956223</v>
      </c>
      <c r="AB223">
        <v>1.5940437876224398</v>
      </c>
      <c r="AC223">
        <v>1.1112939990000001</v>
      </c>
      <c r="AD223">
        <v>2.3565217060385484</v>
      </c>
      <c r="AE223">
        <v>0.39277378149619518</v>
      </c>
      <c r="AF223">
        <v>2.2430966359720022</v>
      </c>
      <c r="AG223">
        <v>0.95186758951725503</v>
      </c>
      <c r="AI223" t="s">
        <v>175</v>
      </c>
      <c r="AJ223" t="s">
        <v>176</v>
      </c>
      <c r="AK223">
        <f>SUMIFS(DataLandRemPot[CO2 removal potential],DataLandRemPot[ISO3],DataShLandRemPot[[#This Row],[ISO3]])</f>
        <v>2.3565217060385479</v>
      </c>
      <c r="AL223">
        <f>SUMIFS(DataLandRemPot[CO2 removal potential],DataLandRemPot[ISO3],DataShLandRemPot[[#This Row],[ISO3]])+SUMIFS(DataLandRemPot[SCS cropland],DataLandRemPot[ISO3],DataShLandRemPot[[#This Row],[ISO3]])+SUMIFS(DataLandRemPot[SCS grassland],DataLandRemPot[ISO3],DataShLandRemPot[[#This Row],[ISO3]])+SUMIFS(DataLandRemPot[Agroforestry],DataLandRemPot[ISO3],DataShLandRemPot[[#This Row],[ISO3]])</f>
        <v>5.71091234101055</v>
      </c>
      <c r="AM223">
        <f>SUMIFS(DataGHGFAO[TotalGHG_MtCO2e_2019],DataGHGFAO[ISO3],DataShLandRemPot[[#This Row],[ISO3]])-SUMIFS(DataGHGFAO[LULUCF_MtCO2e],DataGHGFAO[ISO3],DataShLandRemPot[[#This Row],[ISO3]])</f>
        <v>46.5007059</v>
      </c>
      <c r="AN223">
        <f>SUMIFS(DataGHGI[MtCO2e],DataGHGI[ISO3],DataShLandRemPot[[#This Row],[ISO3]])-SUMIFS(DataGHGI[MtCO2e],DataGHGI[Sector],"Land-Use Change and Forestry",DataGHGI[ISO3],DataShLandRemPot[[#This Row],[ISO3]])</f>
        <v>45.041477949926296</v>
      </c>
      <c r="AO223" s="3">
        <f>IFERROR(DataShLandRemPot[[#This Row],[CO2Removal_noagri]]/DataShLandRemPot[[#This Row],[FAOGHG_noLULUCF]],"")</f>
        <v>5.0677116840038075E-2</v>
      </c>
      <c r="AP223" s="3">
        <f>IFERROR(DataShLandRemPot[[#This Row],[CO2Removal_withagri]]/DataShLandRemPot[[#This Row],[FAOGHG_noLULUCF]],"")</f>
        <v>0.12281345477403925</v>
      </c>
      <c r="AQ223" s="3">
        <f>IFERROR(DataShLandRemPot[[#This Row],[CO2Removal_noagri]]/DataShLandRemPot[[#This Row],[GHGI_noLULUCF]],"")</f>
        <v>5.2318924984174592E-2</v>
      </c>
      <c r="AR223" s="3">
        <f>IFERROR(DataShLandRemPot[[#This Row],[CO2Removal_withagri]]/DataShLandRemPot[[#This Row],[GHGI_noLULUCF]],"")</f>
        <v>0.12679229459032204</v>
      </c>
      <c r="AS223" s="3"/>
    </row>
    <row r="224" spans="14:45">
      <c r="N224" t="s">
        <v>83</v>
      </c>
      <c r="O224">
        <v>2018</v>
      </c>
      <c r="P224" t="s">
        <v>639</v>
      </c>
      <c r="Q224">
        <v>1.25576925510679</v>
      </c>
      <c r="S224" t="s">
        <v>171</v>
      </c>
      <c r="T224" t="s">
        <v>572</v>
      </c>
      <c r="U224">
        <v>0.37136313306175917</v>
      </c>
      <c r="V224">
        <v>0.22269828718307255</v>
      </c>
      <c r="W224">
        <v>0</v>
      </c>
      <c r="X224">
        <v>0</v>
      </c>
      <c r="Y224">
        <v>0.59406142024483177</v>
      </c>
      <c r="Z224">
        <v>0.59406142024483177</v>
      </c>
      <c r="AA224">
        <v>1.2163709128389866</v>
      </c>
      <c r="AB224">
        <v>0.35003544562330424</v>
      </c>
      <c r="AC224">
        <v>14.929350749999999</v>
      </c>
      <c r="AD224">
        <v>0.59406142024483177</v>
      </c>
      <c r="AE224">
        <v>9.1657284472100975E-2</v>
      </c>
      <c r="AF224">
        <v>1.5664063584622907</v>
      </c>
      <c r="AG224">
        <v>2.6367750961116521</v>
      </c>
      <c r="AI224" t="s">
        <v>171</v>
      </c>
      <c r="AJ224" t="s">
        <v>572</v>
      </c>
      <c r="AK224">
        <f>SUMIFS(DataLandRemPot[CO2 removal potential],DataLandRemPot[ISO3],DataShLandRemPot[[#This Row],[ISO3]])</f>
        <v>0.59406142024483177</v>
      </c>
      <c r="AL224">
        <f>SUMIFS(DataLandRemPot[CO2 removal potential],DataLandRemPot[ISO3],DataShLandRemPot[[#This Row],[ISO3]])+SUMIFS(DataLandRemPot[SCS cropland],DataLandRemPot[ISO3],DataShLandRemPot[[#This Row],[ISO3]])+SUMIFS(DataLandRemPot[SCS grassland],DataLandRemPot[ISO3],DataShLandRemPot[[#This Row],[ISO3]])+SUMIFS(DataLandRemPot[Agroforestry],DataLandRemPot[ISO3],DataShLandRemPot[[#This Row],[ISO3]])</f>
        <v>17.08981852870712</v>
      </c>
      <c r="AM224">
        <f>SUMIFS(DataGHGFAO[TotalGHG_MtCO2e_2019],DataGHGFAO[ISO3],DataShLandRemPot[[#This Row],[ISO3]])-SUMIFS(DataGHGFAO[LULUCF_MtCO2e],DataGHGFAO[ISO3],DataShLandRemPot[[#This Row],[ISO3]])</f>
        <v>48.4757818</v>
      </c>
      <c r="AN224">
        <f>SUMIFS(DataGHGI[MtCO2e],DataGHGI[ISO3],DataShLandRemPot[[#This Row],[ISO3]])-SUMIFS(DataGHGI[MtCO2e],DataGHGI[Sector],"Land-Use Change and Forestry",DataGHGI[ISO3],DataShLandRemPot[[#This Row],[ISO3]])</f>
        <v>79.21575</v>
      </c>
      <c r="AO224" s="3">
        <f>IFERROR(DataShLandRemPot[[#This Row],[CO2Removal_noagri]]/DataShLandRemPot[[#This Row],[FAOGHG_noLULUCF]],"")</f>
        <v>1.2254808446324671E-2</v>
      </c>
      <c r="AP224" s="3">
        <f>IFERROR(DataShLandRemPot[[#This Row],[CO2Removal_withagri]]/DataShLandRemPot[[#This Row],[FAOGHG_noLULUCF]],"")</f>
        <v>0.35254343290874207</v>
      </c>
      <c r="AQ224" s="3">
        <f>IFERROR(DataShLandRemPot[[#This Row],[CO2Removal_noagri]]/DataShLandRemPot[[#This Row],[GHGI_noLULUCF]],"")</f>
        <v>7.4992841732210045E-3</v>
      </c>
      <c r="AR224" s="3">
        <f>IFERROR(DataShLandRemPot[[#This Row],[CO2Removal_withagri]]/DataShLandRemPot[[#This Row],[GHGI_noLULUCF]],"")</f>
        <v>0.2157376346081066</v>
      </c>
      <c r="AS224" s="3"/>
    </row>
    <row r="225" spans="14:45">
      <c r="N225" t="s">
        <v>83</v>
      </c>
      <c r="O225">
        <v>2018</v>
      </c>
      <c r="P225" t="s">
        <v>640</v>
      </c>
      <c r="Q225">
        <v>0.49939657549520516</v>
      </c>
      <c r="S225" t="s">
        <v>573</v>
      </c>
      <c r="T225" t="s">
        <v>574</v>
      </c>
      <c r="U225">
        <v>0</v>
      </c>
      <c r="V225">
        <v>0</v>
      </c>
      <c r="W225">
        <v>0</v>
      </c>
      <c r="X225">
        <v>5.8170370133333335E-4</v>
      </c>
      <c r="Y225">
        <v>5.8170370133333335E-4</v>
      </c>
      <c r="Z225">
        <v>2.966624482149302E-3</v>
      </c>
      <c r="AA225">
        <v>0</v>
      </c>
      <c r="AB225">
        <v>0</v>
      </c>
      <c r="AC225">
        <v>1.4045268289999999</v>
      </c>
      <c r="AD225">
        <v>2.966624482149302E-3</v>
      </c>
      <c r="AE225">
        <v>0</v>
      </c>
      <c r="AF225">
        <v>0</v>
      </c>
      <c r="AG225">
        <v>0</v>
      </c>
      <c r="AI225" t="s">
        <v>573</v>
      </c>
      <c r="AJ225" t="s">
        <v>574</v>
      </c>
      <c r="AK225">
        <f>SUMIFS(DataLandRemPot[CO2 removal potential],DataLandRemPot[ISO3],DataShLandRemPot[[#This Row],[ISO3]])</f>
        <v>5.8170370133333335E-4</v>
      </c>
      <c r="AL225">
        <f>SUMIFS(DataLandRemPot[CO2 removal potential],DataLandRemPot[ISO3],DataShLandRemPot[[#This Row],[ISO3]])+SUMIFS(DataLandRemPot[SCS cropland],DataLandRemPot[ISO3],DataShLandRemPot[[#This Row],[ISO3]])+SUMIFS(DataLandRemPot[SCS grassland],DataLandRemPot[ISO3],DataShLandRemPot[[#This Row],[ISO3]])+SUMIFS(DataLandRemPot[Agroforestry],DataLandRemPot[ISO3],DataShLandRemPot[[#This Row],[ISO3]])</f>
        <v>1.4051085327013333</v>
      </c>
      <c r="AM225">
        <f>SUMIFS(DataGHGFAO[TotalGHG_MtCO2e_2019],DataGHGFAO[ISO3],DataShLandRemPot[[#This Row],[ISO3]])-SUMIFS(DataGHGFAO[LULUCF_MtCO2e],DataGHGFAO[ISO3],DataShLandRemPot[[#This Row],[ISO3]])</f>
        <v>0</v>
      </c>
      <c r="AN225">
        <f>SUMIFS(DataGHGI[MtCO2e],DataGHGI[ISO3],DataShLandRemPot[[#This Row],[ISO3]])-SUMIFS(DataGHGI[MtCO2e],DataGHGI[Sector],"Land-Use Change and Forestry",DataGHGI[ISO3],DataShLandRemPot[[#This Row],[ISO3]])</f>
        <v>0</v>
      </c>
      <c r="AO225" s="3" t="str">
        <f>IFERROR(DataShLandRemPot[[#This Row],[CO2Removal_noagri]]/DataShLandRemPot[[#This Row],[FAOGHG_noLULUCF]],"")</f>
        <v/>
      </c>
      <c r="AP225" s="3" t="str">
        <f>IFERROR(DataShLandRemPot[[#This Row],[CO2Removal_withagri]]/DataShLandRemPot[[#This Row],[FAOGHG_noLULUCF]],"")</f>
        <v/>
      </c>
      <c r="AQ225" s="3" t="str">
        <f>IFERROR(DataShLandRemPot[[#This Row],[CO2Removal_noagri]]/DataShLandRemPot[[#This Row],[GHGI_noLULUCF]],"")</f>
        <v/>
      </c>
      <c r="AR225" s="3" t="str">
        <f>IFERROR(DataShLandRemPot[[#This Row],[CO2Removal_withagri]]/DataShLandRemPot[[#This Row],[GHGI_noLULUCF]],"")</f>
        <v/>
      </c>
      <c r="AS225" s="3"/>
    </row>
    <row r="226" spans="14:45">
      <c r="N226" t="s">
        <v>83</v>
      </c>
      <c r="O226">
        <v>2018</v>
      </c>
      <c r="P226" t="s">
        <v>644</v>
      </c>
      <c r="Q226">
        <v>-0.39921686677240298</v>
      </c>
      <c r="S226" t="s">
        <v>476</v>
      </c>
      <c r="T226" t="s">
        <v>477</v>
      </c>
      <c r="U226">
        <v>4.0813422472642358E-2</v>
      </c>
      <c r="V226">
        <v>9.1725865595534486E-2</v>
      </c>
      <c r="W226">
        <v>0</v>
      </c>
      <c r="X226">
        <v>0</v>
      </c>
      <c r="Y226">
        <v>0.13253928806817683</v>
      </c>
      <c r="Z226">
        <v>0.13253928806817683</v>
      </c>
      <c r="AA226">
        <v>0.92788280520222777</v>
      </c>
      <c r="AB226">
        <v>0.32758543478893098</v>
      </c>
      <c r="AC226">
        <v>6.3969061419999997</v>
      </c>
      <c r="AD226">
        <v>0.13253928806817683</v>
      </c>
      <c r="AE226">
        <v>0.16126938501831706</v>
      </c>
      <c r="AF226">
        <v>1.2554682399911588</v>
      </c>
      <c r="AG226">
        <v>9.4724232964444397</v>
      </c>
      <c r="AI226" t="s">
        <v>476</v>
      </c>
      <c r="AJ226" t="s">
        <v>477</v>
      </c>
      <c r="AK226">
        <f>SUMIFS(DataLandRemPot[CO2 removal potential],DataLandRemPot[ISO3],DataShLandRemPot[[#This Row],[ISO3]])</f>
        <v>0.13253928806817683</v>
      </c>
      <c r="AL226">
        <f>SUMIFS(DataLandRemPot[CO2 removal potential],DataLandRemPot[ISO3],DataShLandRemPot[[#This Row],[ISO3]])+SUMIFS(DataLandRemPot[SCS cropland],DataLandRemPot[ISO3],DataShLandRemPot[[#This Row],[ISO3]])+SUMIFS(DataLandRemPot[SCS grassland],DataLandRemPot[ISO3],DataShLandRemPot[[#This Row],[ISO3]])+SUMIFS(DataLandRemPot[Agroforestry],DataLandRemPot[ISO3],DataShLandRemPot[[#This Row],[ISO3]])</f>
        <v>7.7849136700593355</v>
      </c>
      <c r="AM226">
        <f>SUMIFS(DataGHGFAO[TotalGHG_MtCO2e_2019],DataGHGFAO[ISO3],DataShLandRemPot[[#This Row],[ISO3]])-SUMIFS(DataGHGFAO[LULUCF_MtCO2e],DataGHGFAO[ISO3],DataShLandRemPot[[#This Row],[ISO3]])</f>
        <v>17.508654799999999</v>
      </c>
      <c r="AN226">
        <f>SUMIFS(DataGHGI[MtCO2e],DataGHGI[ISO3],DataShLandRemPot[[#This Row],[ISO3]])-SUMIFS(DataGHGI[MtCO2e],DataGHGI[Sector],"Land-Use Change and Forestry",DataGHGI[ISO3],DataShLandRemPot[[#This Row],[ISO3]])</f>
        <v>8.1839999999999993</v>
      </c>
      <c r="AO226" s="3">
        <f>IFERROR(DataShLandRemPot[[#This Row],[CO2Removal_noagri]]/DataShLandRemPot[[#This Row],[FAOGHG_noLULUCF]],"")</f>
        <v>7.5699298194043347E-3</v>
      </c>
      <c r="AP226" s="3">
        <f>IFERROR(DataShLandRemPot[[#This Row],[CO2Removal_withagri]]/DataShLandRemPot[[#This Row],[FAOGHG_noLULUCF]],"")</f>
        <v>0.44463231236127498</v>
      </c>
      <c r="AQ226" s="3">
        <f>IFERROR(DataShLandRemPot[[#This Row],[CO2Removal_noagri]]/DataShLandRemPot[[#This Row],[GHGI_noLULUCF]],"")</f>
        <v>1.6194927672064621E-2</v>
      </c>
      <c r="AR226" s="3">
        <f>IFERROR(DataShLandRemPot[[#This Row],[CO2Removal_withagri]]/DataShLandRemPot[[#This Row],[GHGI_noLULUCF]],"")</f>
        <v>0.9512357856866247</v>
      </c>
      <c r="AS226" s="3"/>
    </row>
    <row r="227" spans="14:45">
      <c r="N227" t="s">
        <v>83</v>
      </c>
      <c r="O227">
        <v>2018</v>
      </c>
      <c r="P227" t="s">
        <v>642</v>
      </c>
      <c r="Q227">
        <v>0.57671032698969149</v>
      </c>
      <c r="S227" t="s">
        <v>297</v>
      </c>
      <c r="T227" t="s">
        <v>298</v>
      </c>
      <c r="U227">
        <v>153.81194860840293</v>
      </c>
      <c r="V227">
        <v>9.9409976395496429</v>
      </c>
      <c r="W227">
        <v>1.2071000000000001</v>
      </c>
      <c r="X227">
        <v>8.4735228864000034E-2</v>
      </c>
      <c r="Y227">
        <v>165.04478147681655</v>
      </c>
      <c r="Z227">
        <v>280.09825195063809</v>
      </c>
      <c r="AA227">
        <v>9.1847739434923295</v>
      </c>
      <c r="AB227">
        <v>13.536541704575265</v>
      </c>
      <c r="AC227">
        <v>22.710722910000001</v>
      </c>
      <c r="AD227">
        <v>280.09825195063809</v>
      </c>
      <c r="AE227">
        <v>0.10795162927823498</v>
      </c>
      <c r="AF227">
        <v>22.721315648067595</v>
      </c>
      <c r="AG227">
        <v>0.13766757994259396</v>
      </c>
      <c r="AI227" t="s">
        <v>297</v>
      </c>
      <c r="AJ227" t="s">
        <v>298</v>
      </c>
      <c r="AK227">
        <f>SUMIFS(DataLandRemPot[CO2 removal potential],DataLandRemPot[ISO3],DataShLandRemPot[[#This Row],[ISO3]])</f>
        <v>165.04478147681655</v>
      </c>
      <c r="AL227">
        <f>SUMIFS(DataLandRemPot[CO2 removal potential],DataLandRemPot[ISO3],DataShLandRemPot[[#This Row],[ISO3]])+SUMIFS(DataLandRemPot[SCS cropland],DataLandRemPot[ISO3],DataShLandRemPot[[#This Row],[ISO3]])+SUMIFS(DataLandRemPot[SCS grassland],DataLandRemPot[ISO3],DataShLandRemPot[[#This Row],[ISO3]])+SUMIFS(DataLandRemPot[Agroforestry],DataLandRemPot[ISO3],DataShLandRemPot[[#This Row],[ISO3]])</f>
        <v>210.47682003488416</v>
      </c>
      <c r="AM227">
        <f>SUMIFS(DataGHGFAO[TotalGHG_MtCO2e_2019],DataGHGFAO[ISO3],DataShLandRemPot[[#This Row],[ISO3]])-SUMIFS(DataGHGFAO[LULUCF_MtCO2e],DataGHGFAO[ISO3],DataShLandRemPot[[#This Row],[ISO3]])</f>
        <v>84.004386799999978</v>
      </c>
      <c r="AN227">
        <f>SUMIFS(DataGHGI[MtCO2e],DataGHGI[ISO3],DataShLandRemPot[[#This Row],[ISO3]])-SUMIFS(DataGHGI[MtCO2e],DataGHGI[Sector],"Land-Use Change and Forestry",DataGHGI[ISO3],DataShLandRemPot[[#This Row],[ISO3]])</f>
        <v>39.236699700000031</v>
      </c>
      <c r="AO227" s="3">
        <f>IFERROR(DataShLandRemPot[[#This Row],[CO2Removal_noagri]]/DataShLandRemPot[[#This Row],[FAOGHG_noLULUCF]],"")</f>
        <v>1.964716222139206</v>
      </c>
      <c r="AP227" s="3">
        <f>IFERROR(DataShLandRemPot[[#This Row],[CO2Removal_withagri]]/DataShLandRemPot[[#This Row],[FAOGHG_noLULUCF]],"")</f>
        <v>2.5055455798516015</v>
      </c>
      <c r="AQ227" s="3">
        <f>IFERROR(DataShLandRemPot[[#This Row],[CO2Removal_noagri]]/DataShLandRemPot[[#This Row],[GHGI_noLULUCF]],"")</f>
        <v>4.2063879668456527</v>
      </c>
      <c r="AR227" s="3">
        <f>IFERROR(DataShLandRemPot[[#This Row],[CO2Removal_withagri]]/DataShLandRemPot[[#This Row],[GHGI_noLULUCF]],"")</f>
        <v>5.3642845000769519</v>
      </c>
      <c r="AS227" s="3"/>
    </row>
    <row r="228" spans="14:45">
      <c r="N228" t="s">
        <v>97</v>
      </c>
      <c r="O228">
        <v>2018</v>
      </c>
      <c r="P228" t="s">
        <v>638</v>
      </c>
      <c r="Q228">
        <v>96.875703004246404</v>
      </c>
      <c r="S228" t="s">
        <v>197</v>
      </c>
      <c r="T228" t="s">
        <v>198</v>
      </c>
      <c r="U228">
        <v>120.05539877257883</v>
      </c>
      <c r="V228">
        <v>8.7558512392885337</v>
      </c>
      <c r="W228">
        <v>2.9016000000000002</v>
      </c>
      <c r="X228">
        <v>0.40998950502399994</v>
      </c>
      <c r="Y228">
        <v>132.12283951689136</v>
      </c>
      <c r="Z228">
        <v>195.84673713220889</v>
      </c>
      <c r="AA228">
        <v>21.429500383931654</v>
      </c>
      <c r="AB228">
        <v>4.426891342936333</v>
      </c>
      <c r="AC228">
        <v>67.912309120000003</v>
      </c>
      <c r="AD228">
        <v>195.84673713220889</v>
      </c>
      <c r="AE228">
        <v>0.11446374523468532</v>
      </c>
      <c r="AF228">
        <v>25.856391726867987</v>
      </c>
      <c r="AG228">
        <v>0.19569963695461112</v>
      </c>
      <c r="AI228" t="s">
        <v>197</v>
      </c>
      <c r="AJ228" t="s">
        <v>198</v>
      </c>
      <c r="AK228">
        <f>SUMIFS(DataLandRemPot[CO2 removal potential],DataLandRemPot[ISO3],DataShLandRemPot[[#This Row],[ISO3]])</f>
        <v>132.12283951689136</v>
      </c>
      <c r="AL228">
        <f>SUMIFS(DataLandRemPot[CO2 removal potential],DataLandRemPot[ISO3],DataShLandRemPot[[#This Row],[ISO3]])+SUMIFS(DataLandRemPot[SCS cropland],DataLandRemPot[ISO3],DataShLandRemPot[[#This Row],[ISO3]])+SUMIFS(DataLandRemPot[SCS grassland],DataLandRemPot[ISO3],DataShLandRemPot[[#This Row],[ISO3]])+SUMIFS(DataLandRemPot[Agroforestry],DataLandRemPot[ISO3],DataShLandRemPot[[#This Row],[ISO3]])</f>
        <v>225.89154036375936</v>
      </c>
      <c r="AM228">
        <f>SUMIFS(DataGHGFAO[TotalGHG_MtCO2e_2019],DataGHGFAO[ISO3],DataShLandRemPot[[#This Row],[ISO3]])-SUMIFS(DataGHGFAO[LULUCF_MtCO2e],DataGHGFAO[ISO3],DataShLandRemPot[[#This Row],[ISO3]])</f>
        <v>422.08377999999999</v>
      </c>
      <c r="AN228">
        <f>SUMIFS(DataGHGI[MtCO2e],DataGHGI[ISO3],DataShLandRemPot[[#This Row],[ISO3]])-SUMIFS(DataGHGI[MtCO2e],DataGHGI[Sector],"Land-Use Change and Forestry",DataGHGI[ISO3],DataShLandRemPot[[#This Row],[ISO3]])</f>
        <v>318.66089999999997</v>
      </c>
      <c r="AO228" s="3">
        <f>IFERROR(DataShLandRemPot[[#This Row],[CO2Removal_noagri]]/DataShLandRemPot[[#This Row],[FAOGHG_noLULUCF]],"")</f>
        <v>0.31302515229770583</v>
      </c>
      <c r="AP228" s="3">
        <f>IFERROR(DataShLandRemPot[[#This Row],[CO2Removal_withagri]]/DataShLandRemPot[[#This Row],[FAOGHG_noLULUCF]],"")</f>
        <v>0.53518176027460562</v>
      </c>
      <c r="AQ228" s="3">
        <f>IFERROR(DataShLandRemPot[[#This Row],[CO2Removal_noagri]]/DataShLandRemPot[[#This Row],[GHGI_noLULUCF]],"")</f>
        <v>0.41461892411931106</v>
      </c>
      <c r="AR228" s="3">
        <f>IFERROR(DataShLandRemPot[[#This Row],[CO2Removal_withagri]]/DataShLandRemPot[[#This Row],[GHGI_noLULUCF]],"")</f>
        <v>0.70887749442670678</v>
      </c>
      <c r="AS228" s="3"/>
    </row>
    <row r="229" spans="14:45">
      <c r="N229" t="s">
        <v>97</v>
      </c>
      <c r="O229">
        <v>2018</v>
      </c>
      <c r="P229" t="s">
        <v>639</v>
      </c>
      <c r="Q229">
        <v>16.262904543385048</v>
      </c>
      <c r="S229" t="s">
        <v>195</v>
      </c>
      <c r="T229" t="s">
        <v>196</v>
      </c>
      <c r="U229">
        <v>5.2165903315865769</v>
      </c>
      <c r="V229">
        <v>0.13774233646864065</v>
      </c>
      <c r="W229">
        <v>0</v>
      </c>
      <c r="X229">
        <v>6.4313262933333331E-4</v>
      </c>
      <c r="Y229">
        <v>5.3549758006845511</v>
      </c>
      <c r="Z229">
        <v>8.8411205704191076</v>
      </c>
      <c r="AA229">
        <v>0.48082183081031044</v>
      </c>
      <c r="AB229">
        <v>6.6493253693860645E-4</v>
      </c>
      <c r="AC229">
        <v>0.39529127040000001</v>
      </c>
      <c r="AD229">
        <v>8.8411205704191076</v>
      </c>
      <c r="AE229">
        <v>7.7263443990186143E-2</v>
      </c>
      <c r="AF229">
        <v>0.48148676334724905</v>
      </c>
      <c r="AG229">
        <v>8.9913900878076491E-2</v>
      </c>
      <c r="AI229" t="s">
        <v>195</v>
      </c>
      <c r="AJ229" t="s">
        <v>196</v>
      </c>
      <c r="AK229">
        <f>SUMIFS(DataLandRemPot[CO2 removal potential],DataLandRemPot[ISO3],DataShLandRemPot[[#This Row],[ISO3]])</f>
        <v>5.3549758006845511</v>
      </c>
      <c r="AL229">
        <f>SUMIFS(DataLandRemPot[CO2 removal potential],DataLandRemPot[ISO3],DataShLandRemPot[[#This Row],[ISO3]])+SUMIFS(DataLandRemPot[SCS cropland],DataLandRemPot[ISO3],DataShLandRemPot[[#This Row],[ISO3]])+SUMIFS(DataLandRemPot[SCS grassland],DataLandRemPot[ISO3],DataShLandRemPot[[#This Row],[ISO3]])+SUMIFS(DataLandRemPot[Agroforestry],DataLandRemPot[ISO3],DataShLandRemPot[[#This Row],[ISO3]])</f>
        <v>6.2317538344317995</v>
      </c>
      <c r="AM229">
        <f>SUMIFS(DataGHGFAO[TotalGHG_MtCO2e_2019],DataGHGFAO[ISO3],DataShLandRemPot[[#This Row],[ISO3]])-SUMIFS(DataGHGFAO[LULUCF_MtCO2e],DataGHGFAO[ISO3],DataShLandRemPot[[#This Row],[ISO3]])</f>
        <v>5.9046459000000002</v>
      </c>
      <c r="AN229">
        <f>SUMIFS(DataGHGI[MtCO2e],DataGHGI[ISO3],DataShLandRemPot[[#This Row],[ISO3]])-SUMIFS(DataGHGI[MtCO2e],DataGHGI[Sector],"Land-Use Change and Forestry",DataGHGI[ISO3],DataShLandRemPot[[#This Row],[ISO3]])</f>
        <v>1.2765900000000001</v>
      </c>
      <c r="AO229" s="3">
        <f>IFERROR(DataShLandRemPot[[#This Row],[CO2Removal_noagri]]/DataShLandRemPot[[#This Row],[FAOGHG_noLULUCF]],"")</f>
        <v>0.90690888012176152</v>
      </c>
      <c r="AP229" s="3">
        <f>IFERROR(DataShLandRemPot[[#This Row],[CO2Removal_withagri]]/DataShLandRemPot[[#This Row],[FAOGHG_noLULUCF]],"")</f>
        <v>1.0553983998315291</v>
      </c>
      <c r="AQ229" s="3">
        <f>IFERROR(DataShLandRemPot[[#This Row],[CO2Removal_noagri]]/DataShLandRemPot[[#This Row],[GHGI_noLULUCF]],"")</f>
        <v>4.194749920244206</v>
      </c>
      <c r="AR229" s="3">
        <f>IFERROR(DataShLandRemPot[[#This Row],[CO2Removal_withagri]]/DataShLandRemPot[[#This Row],[GHGI_noLULUCF]],"")</f>
        <v>4.8815624706693601</v>
      </c>
      <c r="AS229" s="3"/>
    </row>
    <row r="230" spans="14:45">
      <c r="N230" t="s">
        <v>97</v>
      </c>
      <c r="O230">
        <v>2018</v>
      </c>
      <c r="P230" t="s">
        <v>640</v>
      </c>
      <c r="Q230">
        <v>8.6064978305931881</v>
      </c>
      <c r="S230" t="s">
        <v>283</v>
      </c>
      <c r="T230" t="s">
        <v>284</v>
      </c>
      <c r="U230">
        <v>9.2156300847533306</v>
      </c>
      <c r="V230">
        <v>0.37646115612543196</v>
      </c>
      <c r="W230">
        <v>0</v>
      </c>
      <c r="X230">
        <v>0</v>
      </c>
      <c r="Y230">
        <v>9.5920912408787622</v>
      </c>
      <c r="Z230">
        <v>12.570924425549292</v>
      </c>
      <c r="AA230">
        <v>1.7390257533550932</v>
      </c>
      <c r="AB230">
        <v>1.2983117334381211</v>
      </c>
      <c r="AC230">
        <v>0.8002948406999999</v>
      </c>
      <c r="AD230">
        <v>12.570924425549292</v>
      </c>
      <c r="AE230">
        <v>0.22616530201309401</v>
      </c>
      <c r="AF230">
        <v>3.0373374867932146</v>
      </c>
      <c r="AG230">
        <v>0.31665018717179699</v>
      </c>
      <c r="AI230" t="s">
        <v>283</v>
      </c>
      <c r="AJ230" t="s">
        <v>284</v>
      </c>
      <c r="AK230">
        <f>SUMIFS(DataLandRemPot[CO2 removal potential],DataLandRemPot[ISO3],DataShLandRemPot[[#This Row],[ISO3]])</f>
        <v>9.5920912408787622</v>
      </c>
      <c r="AL230">
        <f>SUMIFS(DataLandRemPot[CO2 removal potential],DataLandRemPot[ISO3],DataShLandRemPot[[#This Row],[ISO3]])+SUMIFS(DataLandRemPot[SCS cropland],DataLandRemPot[ISO3],DataShLandRemPot[[#This Row],[ISO3]])+SUMIFS(DataLandRemPot[SCS grassland],DataLandRemPot[ISO3],DataShLandRemPot[[#This Row],[ISO3]])+SUMIFS(DataLandRemPot[Agroforestry],DataLandRemPot[ISO3],DataShLandRemPot[[#This Row],[ISO3]])</f>
        <v>13.429723568371976</v>
      </c>
      <c r="AM230">
        <f>SUMIFS(DataGHGFAO[TotalGHG_MtCO2e_2019],DataGHGFAO[ISO3],DataShLandRemPot[[#This Row],[ISO3]])-SUMIFS(DataGHGFAO[LULUCF_MtCO2e],DataGHGFAO[ISO3],DataShLandRemPot[[#This Row],[ISO3]])</f>
        <v>7.8911180000000005</v>
      </c>
      <c r="AN230">
        <f>SUMIFS(DataGHGI[MtCO2e],DataGHGI[ISO3],DataShLandRemPot[[#This Row],[ISO3]])-SUMIFS(DataGHGI[MtCO2e],DataGHGI[Sector],"Land-Use Change and Forestry",DataGHGI[ISO3],DataShLandRemPot[[#This Row],[ISO3]])</f>
        <v>6.1580200000000023</v>
      </c>
      <c r="AO230" s="3">
        <f>IFERROR(DataShLandRemPot[[#This Row],[CO2Removal_noagri]]/DataShLandRemPot[[#This Row],[FAOGHG_noLULUCF]],"")</f>
        <v>1.2155554182409591</v>
      </c>
      <c r="AP230" s="3">
        <f>IFERROR(DataShLandRemPot[[#This Row],[CO2Removal_withagri]]/DataShLandRemPot[[#This Row],[FAOGHG_noLULUCF]],"")</f>
        <v>1.7018784370442788</v>
      </c>
      <c r="AQ230" s="3">
        <f>IFERROR(DataShLandRemPot[[#This Row],[CO2Removal_noagri]]/DataShLandRemPot[[#This Row],[GHGI_noLULUCF]],"")</f>
        <v>1.55765834487039</v>
      </c>
      <c r="AR230" s="3">
        <f>IFERROR(DataShLandRemPot[[#This Row],[CO2Removal_withagri]]/DataShLandRemPot[[#This Row],[GHGI_noLULUCF]],"")</f>
        <v>2.1808509177254982</v>
      </c>
      <c r="AS230" s="3"/>
    </row>
    <row r="231" spans="14:45">
      <c r="N231" t="s">
        <v>97</v>
      </c>
      <c r="O231">
        <v>2018</v>
      </c>
      <c r="P231" t="s">
        <v>644</v>
      </c>
      <c r="Q231">
        <v>5.7941516727876072</v>
      </c>
      <c r="S231" t="s">
        <v>575</v>
      </c>
      <c r="T231" t="s">
        <v>576</v>
      </c>
      <c r="U231">
        <v>0</v>
      </c>
      <c r="V231">
        <v>0</v>
      </c>
      <c r="W231">
        <v>0</v>
      </c>
      <c r="X231">
        <v>0</v>
      </c>
      <c r="Y231">
        <v>0</v>
      </c>
      <c r="Z231">
        <v>0</v>
      </c>
      <c r="AA231">
        <v>0</v>
      </c>
      <c r="AB231">
        <v>0</v>
      </c>
      <c r="AC231">
        <v>0</v>
      </c>
      <c r="AD231">
        <v>0</v>
      </c>
      <c r="AE231">
        <v>0</v>
      </c>
      <c r="AF231">
        <v>0</v>
      </c>
      <c r="AG231">
        <v>0</v>
      </c>
      <c r="AI231" t="s">
        <v>575</v>
      </c>
      <c r="AJ231" t="s">
        <v>576</v>
      </c>
      <c r="AK231">
        <f>SUMIFS(DataLandRemPot[CO2 removal potential],DataLandRemPot[ISO3],DataShLandRemPot[[#This Row],[ISO3]])</f>
        <v>0</v>
      </c>
      <c r="AL231">
        <f>SUMIFS(DataLandRemPot[CO2 removal potential],DataLandRemPot[ISO3],DataShLandRemPot[[#This Row],[ISO3]])+SUMIFS(DataLandRemPot[SCS cropland],DataLandRemPot[ISO3],DataShLandRemPot[[#This Row],[ISO3]])+SUMIFS(DataLandRemPot[SCS grassland],DataLandRemPot[ISO3],DataShLandRemPot[[#This Row],[ISO3]])+SUMIFS(DataLandRemPot[Agroforestry],DataLandRemPot[ISO3],DataShLandRemPot[[#This Row],[ISO3]])</f>
        <v>0</v>
      </c>
      <c r="AM231">
        <f>SUMIFS(DataGHGFAO[TotalGHG_MtCO2e_2019],DataGHGFAO[ISO3],DataShLandRemPot[[#This Row],[ISO3]])-SUMIFS(DataGHGFAO[LULUCF_MtCO2e],DataGHGFAO[ISO3],DataShLandRemPot[[#This Row],[ISO3]])</f>
        <v>0</v>
      </c>
      <c r="AN231">
        <f>SUMIFS(DataGHGI[MtCO2e],DataGHGI[ISO3],DataShLandRemPot[[#This Row],[ISO3]])-SUMIFS(DataGHGI[MtCO2e],DataGHGI[Sector],"Land-Use Change and Forestry",DataGHGI[ISO3],DataShLandRemPot[[#This Row],[ISO3]])</f>
        <v>0</v>
      </c>
      <c r="AO231" s="3" t="str">
        <f>IFERROR(DataShLandRemPot[[#This Row],[CO2Removal_noagri]]/DataShLandRemPot[[#This Row],[FAOGHG_noLULUCF]],"")</f>
        <v/>
      </c>
      <c r="AP231" s="3" t="str">
        <f>IFERROR(DataShLandRemPot[[#This Row],[CO2Removal_withagri]]/DataShLandRemPot[[#This Row],[FAOGHG_noLULUCF]],"")</f>
        <v/>
      </c>
      <c r="AQ231" s="3" t="str">
        <f>IFERROR(DataShLandRemPot[[#This Row],[CO2Removal_noagri]]/DataShLandRemPot[[#This Row],[GHGI_noLULUCF]],"")</f>
        <v/>
      </c>
      <c r="AR231" s="3" t="str">
        <f>IFERROR(DataShLandRemPot[[#This Row],[CO2Removal_withagri]]/DataShLandRemPot[[#This Row],[GHGI_noLULUCF]],"")</f>
        <v/>
      </c>
      <c r="AS231" s="3"/>
    </row>
    <row r="232" spans="14:45">
      <c r="N232" t="s">
        <v>97</v>
      </c>
      <c r="O232">
        <v>2018</v>
      </c>
      <c r="P232" t="s">
        <v>642</v>
      </c>
      <c r="Q232">
        <v>5.7044896500415438</v>
      </c>
      <c r="S232" t="s">
        <v>251</v>
      </c>
      <c r="T232" t="s">
        <v>252</v>
      </c>
      <c r="U232">
        <v>3.9946408673986154E-3</v>
      </c>
      <c r="V232">
        <v>4.1268427137408862E-3</v>
      </c>
      <c r="W232">
        <v>0</v>
      </c>
      <c r="X232">
        <v>7.1057066666666674E-4</v>
      </c>
      <c r="Y232">
        <v>8.8320542478061686E-3</v>
      </c>
      <c r="Z232">
        <v>9.0575784965728351E-3</v>
      </c>
      <c r="AA232">
        <v>5.9584742066391173E-3</v>
      </c>
      <c r="AB232">
        <v>0</v>
      </c>
      <c r="AC232">
        <v>0</v>
      </c>
      <c r="AD232">
        <v>9.0575784965728351E-3</v>
      </c>
      <c r="AE232">
        <v>0.40285742493861337</v>
      </c>
      <c r="AF232">
        <v>5.9584742066391173E-3</v>
      </c>
      <c r="AG232">
        <v>0.67464193940148953</v>
      </c>
      <c r="AI232" t="s">
        <v>251</v>
      </c>
      <c r="AJ232" t="s">
        <v>252</v>
      </c>
      <c r="AK232">
        <f>SUMIFS(DataLandRemPot[CO2 removal potential],DataLandRemPot[ISO3],DataShLandRemPot[[#This Row],[ISO3]])</f>
        <v>8.8320542478061686E-3</v>
      </c>
      <c r="AL232">
        <f>SUMIFS(DataLandRemPot[CO2 removal potential],DataLandRemPot[ISO3],DataShLandRemPot[[#This Row],[ISO3]])+SUMIFS(DataLandRemPot[SCS cropland],DataLandRemPot[ISO3],DataShLandRemPot[[#This Row],[ISO3]])+SUMIFS(DataLandRemPot[SCS grassland],DataLandRemPot[ISO3],DataShLandRemPot[[#This Row],[ISO3]])+SUMIFS(DataLandRemPot[Agroforestry],DataLandRemPot[ISO3],DataShLandRemPot[[#This Row],[ISO3]])</f>
        <v>1.4790528454445286E-2</v>
      </c>
      <c r="AM232">
        <f>SUMIFS(DataGHGFAO[TotalGHG_MtCO2e_2019],DataGHGFAO[ISO3],DataShLandRemPot[[#This Row],[ISO3]])-SUMIFS(DataGHGFAO[LULUCF_MtCO2e],DataGHGFAO[ISO3],DataShLandRemPot[[#This Row],[ISO3]])</f>
        <v>0.31</v>
      </c>
      <c r="AN232">
        <f>SUMIFS(DataGHGI[MtCO2e],DataGHGI[ISO3],DataShLandRemPot[[#This Row],[ISO3]])-SUMIFS(DataGHGI[MtCO2e],DataGHGI[Sector],"Land-Use Change and Forestry",DataGHGI[ISO3],DataShLandRemPot[[#This Row],[ISO3]])</f>
        <v>0.19218700000000011</v>
      </c>
      <c r="AO232" s="3">
        <f>IFERROR(DataShLandRemPot[[#This Row],[CO2Removal_noagri]]/DataShLandRemPot[[#This Row],[FAOGHG_noLULUCF]],"")</f>
        <v>2.8490497573568287E-2</v>
      </c>
      <c r="AP232" s="3">
        <f>IFERROR(DataShLandRemPot[[#This Row],[CO2Removal_withagri]]/DataShLandRemPot[[#This Row],[FAOGHG_noLULUCF]],"")</f>
        <v>4.7711382111113823E-2</v>
      </c>
      <c r="AQ232" s="3">
        <f>IFERROR(DataShLandRemPot[[#This Row],[CO2Removal_noagri]]/DataShLandRemPot[[#This Row],[GHGI_noLULUCF]],"")</f>
        <v>4.5955523775313437E-2</v>
      </c>
      <c r="AR232" s="3">
        <f>IFERROR(DataShLandRemPot[[#This Row],[CO2Removal_withagri]]/DataShLandRemPot[[#This Row],[GHGI_noLULUCF]],"")</f>
        <v>7.6959047461302152E-2</v>
      </c>
      <c r="AS232" s="3"/>
    </row>
    <row r="233" spans="14:45">
      <c r="N233" t="s">
        <v>97</v>
      </c>
      <c r="O233">
        <v>2018</v>
      </c>
      <c r="P233" t="s">
        <v>643</v>
      </c>
      <c r="Q233">
        <v>0</v>
      </c>
      <c r="S233" t="s">
        <v>35</v>
      </c>
      <c r="T233" t="s">
        <v>36</v>
      </c>
      <c r="U233">
        <v>0.67095406162895688</v>
      </c>
      <c r="V233">
        <v>0.44747423245839252</v>
      </c>
      <c r="W233">
        <v>1.09E-2</v>
      </c>
      <c r="X233">
        <v>1.1081462656000003E-2</v>
      </c>
      <c r="Y233">
        <v>1.1404097567433493</v>
      </c>
      <c r="Z233">
        <v>3.161030414356258</v>
      </c>
      <c r="AA233">
        <v>3.8194590179046604E-2</v>
      </c>
      <c r="AB233">
        <v>1.0288513059554487E-2</v>
      </c>
      <c r="AC233">
        <v>2.920312899E-2</v>
      </c>
      <c r="AD233">
        <v>3.161030414356258</v>
      </c>
      <c r="AE233">
        <v>3.9802366707996382E-2</v>
      </c>
      <c r="AF233">
        <v>4.848310323860109E-2</v>
      </c>
      <c r="AG233">
        <v>4.2513756964911935E-2</v>
      </c>
      <c r="AI233" t="s">
        <v>35</v>
      </c>
      <c r="AJ233" t="s">
        <v>36</v>
      </c>
      <c r="AK233">
        <f>SUMIFS(DataLandRemPot[CO2 removal potential],DataLandRemPot[ISO3],DataShLandRemPot[[#This Row],[ISO3]])</f>
        <v>1.1404097567433493</v>
      </c>
      <c r="AL233">
        <f>SUMIFS(DataLandRemPot[CO2 removal potential],DataLandRemPot[ISO3],DataShLandRemPot[[#This Row],[ISO3]])+SUMIFS(DataLandRemPot[SCS cropland],DataLandRemPot[ISO3],DataShLandRemPot[[#This Row],[ISO3]])+SUMIFS(DataLandRemPot[SCS grassland],DataLandRemPot[ISO3],DataShLandRemPot[[#This Row],[ISO3]])+SUMIFS(DataLandRemPot[Agroforestry],DataLandRemPot[ISO3],DataShLandRemPot[[#This Row],[ISO3]])</f>
        <v>1.2180959889719505</v>
      </c>
      <c r="AM233">
        <f>SUMIFS(DataGHGFAO[TotalGHG_MtCO2e_2019],DataGHGFAO[ISO3],DataShLandRemPot[[#This Row],[ISO3]])-SUMIFS(DataGHGFAO[LULUCF_MtCO2e],DataGHGFAO[ISO3],DataShLandRemPot[[#This Row],[ISO3]])</f>
        <v>28.342600899999997</v>
      </c>
      <c r="AN233">
        <f>SUMIFS(DataGHGI[MtCO2e],DataGHGI[ISO3],DataShLandRemPot[[#This Row],[ISO3]])-SUMIFS(DataGHGI[MtCO2e],DataGHGI[Sector],"Land-Use Change and Forestry",DataGHGI[ISO3],DataShLandRemPot[[#This Row],[ISO3]])</f>
        <v>16.006182999999996</v>
      </c>
      <c r="AO233" s="3">
        <f>IFERROR(DataShLandRemPot[[#This Row],[CO2Removal_noagri]]/DataShLandRemPot[[#This Row],[FAOGHG_noLULUCF]],"")</f>
        <v>4.0236595108790789E-2</v>
      </c>
      <c r="AP233" s="3">
        <f>IFERROR(DataShLandRemPot[[#This Row],[CO2Removal_withagri]]/DataShLandRemPot[[#This Row],[FAOGHG_noLULUCF]],"")</f>
        <v>4.2977565582979035E-2</v>
      </c>
      <c r="AQ233" s="3">
        <f>IFERROR(DataShLandRemPot[[#This Row],[CO2Removal_noagri]]/DataShLandRemPot[[#This Row],[GHGI_noLULUCF]],"")</f>
        <v>7.1248076867754764E-2</v>
      </c>
      <c r="AR233" s="3">
        <f>IFERROR(DataShLandRemPot[[#This Row],[CO2Removal_withagri]]/DataShLandRemPot[[#This Row],[GHGI_noLULUCF]],"")</f>
        <v>7.6101590802251276E-2</v>
      </c>
      <c r="AS233" s="3"/>
    </row>
    <row r="234" spans="14:45">
      <c r="N234" t="s">
        <v>115</v>
      </c>
      <c r="O234">
        <v>2018</v>
      </c>
      <c r="P234" t="s">
        <v>638</v>
      </c>
      <c r="Q234">
        <v>720.28383087198006</v>
      </c>
      <c r="S234" t="s">
        <v>167</v>
      </c>
      <c r="T234" t="s">
        <v>168</v>
      </c>
      <c r="U234">
        <v>0.75921112859068984</v>
      </c>
      <c r="V234">
        <v>0.42161799994552801</v>
      </c>
      <c r="W234">
        <v>0</v>
      </c>
      <c r="X234">
        <v>0</v>
      </c>
      <c r="Y234">
        <v>1.1808291285362178</v>
      </c>
      <c r="Z234">
        <v>1.1808291285362178</v>
      </c>
      <c r="AA234">
        <v>1.1323923163958276</v>
      </c>
      <c r="AB234">
        <v>1.0483253348151453</v>
      </c>
      <c r="AC234">
        <v>18.752622880000001</v>
      </c>
      <c r="AD234">
        <v>1.1808291285362178</v>
      </c>
      <c r="AE234">
        <v>9.8611780806781721E-2</v>
      </c>
      <c r="AF234">
        <v>2.1807176512109727</v>
      </c>
      <c r="AG234">
        <v>1.8467681720506328</v>
      </c>
      <c r="AI234" t="s">
        <v>167</v>
      </c>
      <c r="AJ234" t="s">
        <v>168</v>
      </c>
      <c r="AK234">
        <f>SUMIFS(DataLandRemPot[CO2 removal potential],DataLandRemPot[ISO3],DataShLandRemPot[[#This Row],[ISO3]])</f>
        <v>1.1808291285362178</v>
      </c>
      <c r="AL234">
        <f>SUMIFS(DataLandRemPot[CO2 removal potential],DataLandRemPot[ISO3],DataShLandRemPot[[#This Row],[ISO3]])+SUMIFS(DataLandRemPot[SCS cropland],DataLandRemPot[ISO3],DataShLandRemPot[[#This Row],[ISO3]])+SUMIFS(DataLandRemPot[SCS grassland],DataLandRemPot[ISO3],DataShLandRemPot[[#This Row],[ISO3]])+SUMIFS(DataLandRemPot[Agroforestry],DataLandRemPot[ISO3],DataShLandRemPot[[#This Row],[ISO3]])</f>
        <v>22.114169659747191</v>
      </c>
      <c r="AM234">
        <f>SUMIFS(DataGHGFAO[TotalGHG_MtCO2e_2019],DataGHGFAO[ISO3],DataShLandRemPot[[#This Row],[ISO3]])-SUMIFS(DataGHGFAO[LULUCF_MtCO2e],DataGHGFAO[ISO3],DataShLandRemPot[[#This Row],[ISO3]])</f>
        <v>41.593851800000003</v>
      </c>
      <c r="AN234">
        <f>SUMIFS(DataGHGI[MtCO2e],DataGHGI[ISO3],DataShLandRemPot[[#This Row],[ISO3]])-SUMIFS(DataGHGI[MtCO2e],DataGHGI[Sector],"Land-Use Change and Forestry",DataGHGI[ISO3],DataShLandRemPot[[#This Row],[ISO3]])</f>
        <v>34.237870000000001</v>
      </c>
      <c r="AO234" s="3">
        <f>IFERROR(DataShLandRemPot[[#This Row],[CO2Removal_noagri]]/DataShLandRemPot[[#This Row],[FAOGHG_noLULUCF]],"")</f>
        <v>2.8389511368509941E-2</v>
      </c>
      <c r="AP234" s="3">
        <f>IFERROR(DataShLandRemPot[[#This Row],[CO2Removal_withagri]]/DataShLandRemPot[[#This Row],[FAOGHG_noLULUCF]],"")</f>
        <v>0.53166919394916889</v>
      </c>
      <c r="AQ234" s="3">
        <f>IFERROR(DataShLandRemPot[[#This Row],[CO2Removal_noagri]]/DataShLandRemPot[[#This Row],[GHGI_noLULUCF]],"")</f>
        <v>3.4488977513385553E-2</v>
      </c>
      <c r="AR234" s="3">
        <f>IFERROR(DataShLandRemPot[[#This Row],[CO2Removal_withagri]]/DataShLandRemPot[[#This Row],[GHGI_noLULUCF]],"")</f>
        <v>0.64589793873705315</v>
      </c>
      <c r="AS234" s="3"/>
    </row>
    <row r="235" spans="14:45">
      <c r="N235" t="s">
        <v>115</v>
      </c>
      <c r="O235">
        <v>2018</v>
      </c>
      <c r="P235" t="s">
        <v>639</v>
      </c>
      <c r="Q235">
        <v>64.791533150399601</v>
      </c>
      <c r="S235" t="s">
        <v>155</v>
      </c>
      <c r="T235" t="s">
        <v>156</v>
      </c>
      <c r="U235">
        <v>10.740601473290827</v>
      </c>
      <c r="V235">
        <v>11.077948907050274</v>
      </c>
      <c r="W235">
        <v>0</v>
      </c>
      <c r="X235">
        <v>0</v>
      </c>
      <c r="Y235">
        <v>21.818550380341101</v>
      </c>
      <c r="Z235">
        <v>21.818550380341101</v>
      </c>
      <c r="AA235">
        <v>10.555557909906573</v>
      </c>
      <c r="AB235">
        <v>11.89275713152384</v>
      </c>
      <c r="AC235">
        <v>61.231386499999999</v>
      </c>
      <c r="AD235">
        <v>21.818550380341101</v>
      </c>
      <c r="AE235">
        <v>0.21278376307198119</v>
      </c>
      <c r="AF235">
        <v>22.448315041430412</v>
      </c>
      <c r="AG235">
        <v>1.0288637260547218</v>
      </c>
      <c r="AI235" t="s">
        <v>155</v>
      </c>
      <c r="AJ235" t="s">
        <v>156</v>
      </c>
      <c r="AK235">
        <f>SUMIFS(DataLandRemPot[CO2 removal potential],DataLandRemPot[ISO3],DataShLandRemPot[[#This Row],[ISO3]])</f>
        <v>21.818550380341101</v>
      </c>
      <c r="AL235">
        <f>SUMIFS(DataLandRemPot[CO2 removal potential],DataLandRemPot[ISO3],DataShLandRemPot[[#This Row],[ISO3]])+SUMIFS(DataLandRemPot[SCS cropland],DataLandRemPot[ISO3],DataShLandRemPot[[#This Row],[ISO3]])+SUMIFS(DataLandRemPot[SCS grassland],DataLandRemPot[ISO3],DataShLandRemPot[[#This Row],[ISO3]])+SUMIFS(DataLandRemPot[Agroforestry],DataLandRemPot[ISO3],DataShLandRemPot[[#This Row],[ISO3]])</f>
        <v>105.49825192177151</v>
      </c>
      <c r="AM235">
        <f>SUMIFS(DataGHGFAO[TotalGHG_MtCO2e_2019],DataGHGFAO[ISO3],DataShLandRemPot[[#This Row],[ISO3]])-SUMIFS(DataGHGFAO[LULUCF_MtCO2e],DataGHGFAO[ISO3],DataShLandRemPot[[#This Row],[ISO3]])</f>
        <v>488.47479570000002</v>
      </c>
      <c r="AN235">
        <f>SUMIFS(DataGHGI[MtCO2e],DataGHGI[ISO3],DataShLandRemPot[[#This Row],[ISO3]])-SUMIFS(DataGHGI[MtCO2e],DataGHGI[Sector],"Land-Use Change and Forestry",DataGHGI[ISO3],DataShLandRemPot[[#This Row],[ISO3]])</f>
        <v>426.37189721293396</v>
      </c>
      <c r="AO235" s="3">
        <f>IFERROR(DataShLandRemPot[[#This Row],[CO2Removal_noagri]]/DataShLandRemPot[[#This Row],[FAOGHG_noLULUCF]],"")</f>
        <v>4.4666686126710833E-2</v>
      </c>
      <c r="AP235" s="3">
        <f>IFERROR(DataShLandRemPot[[#This Row],[CO2Removal_withagri]]/DataShLandRemPot[[#This Row],[FAOGHG_noLULUCF]],"")</f>
        <v>0.21597481149582987</v>
      </c>
      <c r="AQ235" s="3">
        <f>IFERROR(DataShLandRemPot[[#This Row],[CO2Removal_noagri]]/DataShLandRemPot[[#This Row],[GHGI_noLULUCF]],"")</f>
        <v>5.1172580845413269E-2</v>
      </c>
      <c r="AR235" s="3">
        <f>IFERROR(DataShLandRemPot[[#This Row],[CO2Removal_withagri]]/DataShLandRemPot[[#This Row],[GHGI_noLULUCF]],"")</f>
        <v>0.24743247059992027</v>
      </c>
      <c r="AS235" s="3"/>
    </row>
    <row r="236" spans="14:45">
      <c r="N236" t="s">
        <v>115</v>
      </c>
      <c r="O236">
        <v>2018</v>
      </c>
      <c r="P236" t="s">
        <v>640</v>
      </c>
      <c r="Q236">
        <v>63.564887302106243</v>
      </c>
      <c r="S236" t="s">
        <v>105</v>
      </c>
      <c r="T236" t="s">
        <v>106</v>
      </c>
      <c r="U236">
        <v>5.6015082654402346E-2</v>
      </c>
      <c r="V236">
        <v>0</v>
      </c>
      <c r="W236">
        <v>0</v>
      </c>
      <c r="X236">
        <v>0</v>
      </c>
      <c r="Y236">
        <v>5.6015082654402346E-2</v>
      </c>
      <c r="Z236">
        <v>5.6015082654402346E-2</v>
      </c>
      <c r="AA236">
        <v>1.3371562695807626</v>
      </c>
      <c r="AB236">
        <v>1.24020002786196</v>
      </c>
      <c r="AC236">
        <v>56.201628110000001</v>
      </c>
      <c r="AD236">
        <v>5.6015082654402346E-2</v>
      </c>
      <c r="AE236">
        <v>4.3806515165799115E-2</v>
      </c>
      <c r="AF236">
        <v>2.5773562974427229</v>
      </c>
      <c r="AG236">
        <v>46.011827088505832</v>
      </c>
      <c r="AI236" t="s">
        <v>105</v>
      </c>
      <c r="AJ236" t="s">
        <v>106</v>
      </c>
      <c r="AK236">
        <f>SUMIFS(DataLandRemPot[CO2 removal potential],DataLandRemPot[ISO3],DataShLandRemPot[[#This Row],[ISO3]])</f>
        <v>5.6015082654402346E-2</v>
      </c>
      <c r="AL236">
        <f>SUMIFS(DataLandRemPot[CO2 removal potential],DataLandRemPot[ISO3],DataShLandRemPot[[#This Row],[ISO3]])+SUMIFS(DataLandRemPot[SCS cropland],DataLandRemPot[ISO3],DataShLandRemPot[[#This Row],[ISO3]])+SUMIFS(DataLandRemPot[SCS grassland],DataLandRemPot[ISO3],DataShLandRemPot[[#This Row],[ISO3]])+SUMIFS(DataLandRemPot[Agroforestry],DataLandRemPot[ISO3],DataShLandRemPot[[#This Row],[ISO3]])</f>
        <v>58.834999490097125</v>
      </c>
      <c r="AM236">
        <f>SUMIFS(DataGHGFAO[TotalGHG_MtCO2e_2019],DataGHGFAO[ISO3],DataShLandRemPot[[#This Row],[ISO3]])-SUMIFS(DataGHGFAO[LULUCF_MtCO2e],DataGHGFAO[ISO3],DataShLandRemPot[[#This Row],[ISO3]])</f>
        <v>157.33000000000001</v>
      </c>
      <c r="AN236">
        <f>SUMIFS(DataGHGI[MtCO2e],DataGHGI[ISO3],DataShLandRemPot[[#This Row],[ISO3]])-SUMIFS(DataGHGI[MtCO2e],DataGHGI[Sector],"Land-Use Change and Forestry",DataGHGI[ISO3],DataShLandRemPot[[#This Row],[ISO3]])</f>
        <v>66.367195378739993</v>
      </c>
      <c r="AO236" s="3">
        <f>IFERROR(DataShLandRemPot[[#This Row],[CO2Removal_noagri]]/DataShLandRemPot[[#This Row],[FAOGHG_noLULUCF]],"")</f>
        <v>3.5603561084600739E-4</v>
      </c>
      <c r="AP236" s="3">
        <f>IFERROR(DataShLandRemPot[[#This Row],[CO2Removal_withagri]]/DataShLandRemPot[[#This Row],[FAOGHG_noLULUCF]],"")</f>
        <v>0.3739591908097446</v>
      </c>
      <c r="AQ236" s="3">
        <f>IFERROR(DataShLandRemPot[[#This Row],[CO2Removal_noagri]]/DataShLandRemPot[[#This Row],[GHGI_noLULUCF]],"")</f>
        <v>8.4401762549613727E-4</v>
      </c>
      <c r="AR236" s="3">
        <f>IFERROR(DataShLandRemPot[[#This Row],[CO2Removal_withagri]]/DataShLandRemPot[[#This Row],[GHGI_noLULUCF]],"")</f>
        <v>0.88650724434476069</v>
      </c>
      <c r="AS236" s="3"/>
    </row>
    <row r="237" spans="14:45">
      <c r="N237" t="s">
        <v>115</v>
      </c>
      <c r="O237">
        <v>2018</v>
      </c>
      <c r="P237" t="s">
        <v>644</v>
      </c>
      <c r="Q237">
        <v>-26.931732559342027</v>
      </c>
      <c r="S237" t="s">
        <v>478</v>
      </c>
      <c r="T237" t="s">
        <v>479</v>
      </c>
      <c r="U237">
        <v>2.2287717924573493E-2</v>
      </c>
      <c r="V237">
        <v>0</v>
      </c>
      <c r="W237">
        <v>0</v>
      </c>
      <c r="X237">
        <v>9.8621294933333332E-3</v>
      </c>
      <c r="Y237">
        <v>3.2149847417906829E-2</v>
      </c>
      <c r="Z237">
        <v>0.14435114691186485</v>
      </c>
      <c r="AA237">
        <v>2.3120678760541252E-4</v>
      </c>
      <c r="AB237">
        <v>0</v>
      </c>
      <c r="AC237">
        <v>1.9622752029999999E-2</v>
      </c>
      <c r="AD237">
        <v>0.14435114691186485</v>
      </c>
      <c r="AE237">
        <v>4.4459589468958255E-3</v>
      </c>
      <c r="AF237">
        <v>2.3120678760541252E-4</v>
      </c>
      <c r="AG237">
        <v>7.1915360779172752E-3</v>
      </c>
      <c r="AI237" t="s">
        <v>478</v>
      </c>
      <c r="AJ237" t="s">
        <v>479</v>
      </c>
      <c r="AK237">
        <f>SUMIFS(DataLandRemPot[CO2 removal potential],DataLandRemPot[ISO3],DataShLandRemPot[[#This Row],[ISO3]])</f>
        <v>3.2149847417906829E-2</v>
      </c>
      <c r="AL237">
        <f>SUMIFS(DataLandRemPot[CO2 removal potential],DataLandRemPot[ISO3],DataShLandRemPot[[#This Row],[ISO3]])+SUMIFS(DataLandRemPot[SCS cropland],DataLandRemPot[ISO3],DataShLandRemPot[[#This Row],[ISO3]])+SUMIFS(DataLandRemPot[SCS grassland],DataLandRemPot[ISO3],DataShLandRemPot[[#This Row],[ISO3]])+SUMIFS(DataLandRemPot[Agroforestry],DataLandRemPot[ISO3],DataShLandRemPot[[#This Row],[ISO3]])</f>
        <v>5.2003806235512234E-2</v>
      </c>
      <c r="AM237">
        <f>SUMIFS(DataGHGFAO[TotalGHG_MtCO2e_2019],DataGHGFAO[ISO3],DataShLandRemPot[[#This Row],[ISO3]])-SUMIFS(DataGHGFAO[LULUCF_MtCO2e],DataGHGFAO[ISO3],DataShLandRemPot[[#This Row],[ISO3]])</f>
        <v>0</v>
      </c>
      <c r="AN237">
        <f>SUMIFS(DataGHGI[MtCO2e],DataGHGI[ISO3],DataShLandRemPot[[#This Row],[ISO3]])-SUMIFS(DataGHGI[MtCO2e],DataGHGI[Sector],"Land-Use Change and Forestry",DataGHGI[ISO3],DataShLandRemPot[[#This Row],[ISO3]])</f>
        <v>0</v>
      </c>
      <c r="AO237" s="3" t="str">
        <f>IFERROR(DataShLandRemPot[[#This Row],[CO2Removal_noagri]]/DataShLandRemPot[[#This Row],[FAOGHG_noLULUCF]],"")</f>
        <v/>
      </c>
      <c r="AP237" s="3" t="str">
        <f>IFERROR(DataShLandRemPot[[#This Row],[CO2Removal_withagri]]/DataShLandRemPot[[#This Row],[FAOGHG_noLULUCF]],"")</f>
        <v/>
      </c>
      <c r="AQ237" s="3" t="str">
        <f>IFERROR(DataShLandRemPot[[#This Row],[CO2Removal_noagri]]/DataShLandRemPot[[#This Row],[GHGI_noLULUCF]],"")</f>
        <v/>
      </c>
      <c r="AR237" s="3" t="str">
        <f>IFERROR(DataShLandRemPot[[#This Row],[CO2Removal_withagri]]/DataShLandRemPot[[#This Row],[GHGI_noLULUCF]],"")</f>
        <v/>
      </c>
      <c r="AS237" s="3"/>
    </row>
    <row r="238" spans="14:45">
      <c r="N238" t="s">
        <v>115</v>
      </c>
      <c r="O238">
        <v>2018</v>
      </c>
      <c r="P238" t="s">
        <v>642</v>
      </c>
      <c r="Q238">
        <v>9.728427978440001</v>
      </c>
      <c r="S238" t="s">
        <v>480</v>
      </c>
      <c r="T238" t="s">
        <v>481</v>
      </c>
      <c r="U238">
        <v>4.6703562256340326E-4</v>
      </c>
      <c r="V238">
        <v>0</v>
      </c>
      <c r="W238">
        <v>0</v>
      </c>
      <c r="X238">
        <v>0</v>
      </c>
      <c r="Y238">
        <v>4.6703562256340326E-4</v>
      </c>
      <c r="Z238">
        <v>4.6703562256340326E-4</v>
      </c>
      <c r="AA238">
        <v>0</v>
      </c>
      <c r="AB238">
        <v>0</v>
      </c>
      <c r="AC238">
        <v>0</v>
      </c>
      <c r="AD238">
        <v>4.6703562256340326E-4</v>
      </c>
      <c r="AE238">
        <v>0</v>
      </c>
      <c r="AF238">
        <v>0</v>
      </c>
      <c r="AG238">
        <v>0</v>
      </c>
      <c r="AI238" t="s">
        <v>480</v>
      </c>
      <c r="AJ238" t="s">
        <v>481</v>
      </c>
      <c r="AK238">
        <f>SUMIFS(DataLandRemPot[CO2 removal potential],DataLandRemPot[ISO3],DataShLandRemPot[[#This Row],[ISO3]])</f>
        <v>4.6703562256340326E-4</v>
      </c>
      <c r="AL238">
        <f>SUMIFS(DataLandRemPot[CO2 removal potential],DataLandRemPot[ISO3],DataShLandRemPot[[#This Row],[ISO3]])+SUMIFS(DataLandRemPot[SCS cropland],DataLandRemPot[ISO3],DataShLandRemPot[[#This Row],[ISO3]])+SUMIFS(DataLandRemPot[SCS grassland],DataLandRemPot[ISO3],DataShLandRemPot[[#This Row],[ISO3]])+SUMIFS(DataLandRemPot[Agroforestry],DataLandRemPot[ISO3],DataShLandRemPot[[#This Row],[ISO3]])</f>
        <v>4.6703562256340326E-4</v>
      </c>
      <c r="AM238">
        <f>SUMIFS(DataGHGFAO[TotalGHG_MtCO2e_2019],DataGHGFAO[ISO3],DataShLandRemPot[[#This Row],[ISO3]])-SUMIFS(DataGHGFAO[LULUCF_MtCO2e],DataGHGFAO[ISO3],DataShLandRemPot[[#This Row],[ISO3]])</f>
        <v>2.0199700000000001E-2</v>
      </c>
      <c r="AN238">
        <f>SUMIFS(DataGHGI[MtCO2e],DataGHGI[ISO3],DataShLandRemPot[[#This Row],[ISO3]])-SUMIFS(DataGHGI[MtCO2e],DataGHGI[Sector],"Land-Use Change and Forestry",DataGHGI[ISO3],DataShLandRemPot[[#This Row],[ISO3]])</f>
        <v>1.8434140000000002E-2</v>
      </c>
      <c r="AO238" s="3">
        <f>IFERROR(DataShLandRemPot[[#This Row],[CO2Removal_noagri]]/DataShLandRemPot[[#This Row],[FAOGHG_noLULUCF]],"")</f>
        <v>2.3120918754407405E-2</v>
      </c>
      <c r="AP238" s="3">
        <f>IFERROR(DataShLandRemPot[[#This Row],[CO2Removal_withagri]]/DataShLandRemPot[[#This Row],[FAOGHG_noLULUCF]],"")</f>
        <v>2.3120918754407405E-2</v>
      </c>
      <c r="AQ238" s="3">
        <f>IFERROR(DataShLandRemPot[[#This Row],[CO2Removal_noagri]]/DataShLandRemPot[[#This Row],[GHGI_noLULUCF]],"")</f>
        <v>2.5335362678345897E-2</v>
      </c>
      <c r="AR238" s="3">
        <f>IFERROR(DataShLandRemPot[[#This Row],[CO2Removal_withagri]]/DataShLandRemPot[[#This Row],[GHGI_noLULUCF]],"")</f>
        <v>2.5335362678345897E-2</v>
      </c>
      <c r="AS238" s="3"/>
    </row>
    <row r="239" spans="14:45">
      <c r="N239" t="s">
        <v>115</v>
      </c>
      <c r="O239">
        <v>2018</v>
      </c>
      <c r="P239" t="s">
        <v>643</v>
      </c>
      <c r="Q239">
        <v>0</v>
      </c>
      <c r="S239" t="s">
        <v>325</v>
      </c>
      <c r="T239" t="s">
        <v>326</v>
      </c>
      <c r="U239">
        <v>36.847484275284202</v>
      </c>
      <c r="V239">
        <v>20.64566118412689</v>
      </c>
      <c r="W239">
        <v>0.99229999999999996</v>
      </c>
      <c r="X239">
        <v>0</v>
      </c>
      <c r="Y239">
        <v>58.485445459411096</v>
      </c>
      <c r="Z239">
        <v>86.142120498331934</v>
      </c>
      <c r="AA239">
        <v>3.8592077359874151</v>
      </c>
      <c r="AB239">
        <v>5.2335789273410374</v>
      </c>
      <c r="AC239">
        <v>0.75528623179999999</v>
      </c>
      <c r="AD239">
        <v>86.142120498331934</v>
      </c>
      <c r="AE239">
        <v>0.13306481039292772</v>
      </c>
      <c r="AF239">
        <v>9.092786663328452</v>
      </c>
      <c r="AG239">
        <v>0.15547093113343638</v>
      </c>
      <c r="AI239" t="s">
        <v>325</v>
      </c>
      <c r="AJ239" t="s">
        <v>326</v>
      </c>
      <c r="AK239">
        <f>SUMIFS(DataLandRemPot[CO2 removal potential],DataLandRemPot[ISO3],DataShLandRemPot[[#This Row],[ISO3]])</f>
        <v>58.485445459411096</v>
      </c>
      <c r="AL239">
        <f>SUMIFS(DataLandRemPot[CO2 removal potential],DataLandRemPot[ISO3],DataShLandRemPot[[#This Row],[ISO3]])+SUMIFS(DataLandRemPot[SCS cropland],DataLandRemPot[ISO3],DataShLandRemPot[[#This Row],[ISO3]])+SUMIFS(DataLandRemPot[SCS grassland],DataLandRemPot[ISO3],DataShLandRemPot[[#This Row],[ISO3]])+SUMIFS(DataLandRemPot[Agroforestry],DataLandRemPot[ISO3],DataShLandRemPot[[#This Row],[ISO3]])</f>
        <v>68.333518354539549</v>
      </c>
      <c r="AM239">
        <f>SUMIFS(DataGHGFAO[TotalGHG_MtCO2e_2019],DataGHGFAO[ISO3],DataShLandRemPot[[#This Row],[ISO3]])-SUMIFS(DataGHGFAO[LULUCF_MtCO2e],DataGHGFAO[ISO3],DataShLandRemPot[[#This Row],[ISO3]])</f>
        <v>43.297232299999997</v>
      </c>
      <c r="AN239">
        <f>SUMIFS(DataGHGI[MtCO2e],DataGHGI[ISO3],DataShLandRemPot[[#This Row],[ISO3]])-SUMIFS(DataGHGI[MtCO2e],DataGHGI[Sector],"Land-Use Change and Forestry",DataGHGI[ISO3],DataShLandRemPot[[#This Row],[ISO3]])</f>
        <v>27.559779999999996</v>
      </c>
      <c r="AO239" s="3">
        <f>IFERROR(DataShLandRemPot[[#This Row],[CO2Removal_noagri]]/DataShLandRemPot[[#This Row],[FAOGHG_noLULUCF]],"")</f>
        <v>1.3507894697327132</v>
      </c>
      <c r="AP239" s="3">
        <f>IFERROR(DataShLandRemPot[[#This Row],[CO2Removal_withagri]]/DataShLandRemPot[[#This Row],[FAOGHG_noLULUCF]],"")</f>
        <v>1.5782421814185927</v>
      </c>
      <c r="AQ239" s="3">
        <f>IFERROR(DataShLandRemPot[[#This Row],[CO2Removal_noagri]]/DataShLandRemPot[[#This Row],[GHGI_noLULUCF]],"")</f>
        <v>2.1221303457215952</v>
      </c>
      <c r="AR239" s="3">
        <f>IFERROR(DataShLandRemPot[[#This Row],[CO2Removal_withagri]]/DataShLandRemPot[[#This Row],[GHGI_noLULUCF]],"")</f>
        <v>2.4794653061286978</v>
      </c>
      <c r="AS239" s="3"/>
    </row>
    <row r="240" spans="14:45">
      <c r="N240" t="s">
        <v>333</v>
      </c>
      <c r="O240">
        <v>2000</v>
      </c>
      <c r="P240" t="s">
        <v>638</v>
      </c>
      <c r="Q240">
        <v>0.35646</v>
      </c>
      <c r="S240" t="s">
        <v>173</v>
      </c>
      <c r="T240" t="s">
        <v>174</v>
      </c>
      <c r="U240">
        <v>5.4851083849340094</v>
      </c>
      <c r="V240">
        <v>20.985249843418906</v>
      </c>
      <c r="W240">
        <v>21.1967</v>
      </c>
      <c r="X240">
        <v>0</v>
      </c>
      <c r="Y240">
        <v>47.667058228352914</v>
      </c>
      <c r="Z240">
        <v>47.667058228352914</v>
      </c>
      <c r="AA240">
        <v>15.338151902534536</v>
      </c>
      <c r="AB240">
        <v>2.1672675803903543</v>
      </c>
      <c r="AC240">
        <v>49.311408490000005</v>
      </c>
      <c r="AD240">
        <v>47.667058228352914</v>
      </c>
      <c r="AE240">
        <v>0.15290727860292974</v>
      </c>
      <c r="AF240">
        <v>17.505419482924889</v>
      </c>
      <c r="AG240">
        <v>0.36724354582705221</v>
      </c>
      <c r="AI240" t="s">
        <v>173</v>
      </c>
      <c r="AJ240" t="s">
        <v>174</v>
      </c>
      <c r="AK240">
        <f>SUMIFS(DataLandRemPot[CO2 removal potential],DataLandRemPot[ISO3],DataShLandRemPot[[#This Row],[ISO3]])</f>
        <v>47.667058228352914</v>
      </c>
      <c r="AL240">
        <f>SUMIFS(DataLandRemPot[CO2 removal potential],DataLandRemPot[ISO3],DataShLandRemPot[[#This Row],[ISO3]])+SUMIFS(DataLandRemPot[SCS cropland],DataLandRemPot[ISO3],DataShLandRemPot[[#This Row],[ISO3]])+SUMIFS(DataLandRemPot[SCS grassland],DataLandRemPot[ISO3],DataShLandRemPot[[#This Row],[ISO3]])+SUMIFS(DataLandRemPot[Agroforestry],DataLandRemPot[ISO3],DataShLandRemPot[[#This Row],[ISO3]])</f>
        <v>114.48388620127781</v>
      </c>
      <c r="AM240">
        <f>SUMIFS(DataGHGFAO[TotalGHG_MtCO2e_2019],DataGHGFAO[ISO3],DataShLandRemPot[[#This Row],[ISO3]])-SUMIFS(DataGHGFAO[LULUCF_MtCO2e],DataGHGFAO[ISO3],DataShLandRemPot[[#This Row],[ISO3]])</f>
        <v>233.26261839999998</v>
      </c>
      <c r="AN240">
        <f>SUMIFS(DataGHGI[MtCO2e],DataGHGI[ISO3],DataShLandRemPot[[#This Row],[ISO3]])-SUMIFS(DataGHGI[MtCO2e],DataGHGI[Sector],"Land-Use Change and Forestry",DataGHGI[ISO3],DataShLandRemPot[[#This Row],[ISO3]])</f>
        <v>341.8885674775824</v>
      </c>
      <c r="AO240" s="3">
        <f>IFERROR(DataShLandRemPot[[#This Row],[CO2Removal_noagri]]/DataShLandRemPot[[#This Row],[FAOGHG_noLULUCF]],"")</f>
        <v>0.20434932333055264</v>
      </c>
      <c r="AP240" s="3">
        <f>IFERROR(DataShLandRemPot[[#This Row],[CO2Removal_withagri]]/DataShLandRemPot[[#This Row],[FAOGHG_noLULUCF]],"")</f>
        <v>0.49079396856019269</v>
      </c>
      <c r="AQ240" s="3">
        <f>IFERROR(DataShLandRemPot[[#This Row],[CO2Removal_noagri]]/DataShLandRemPot[[#This Row],[GHGI_noLULUCF]],"")</f>
        <v>0.13942279082344114</v>
      </c>
      <c r="AR240" s="3">
        <f>IFERROR(DataShLandRemPot[[#This Row],[CO2Removal_withagri]]/DataShLandRemPot[[#This Row],[GHGI_noLULUCF]],"")</f>
        <v>0.33485731051473228</v>
      </c>
      <c r="AS240" s="3"/>
    </row>
    <row r="241" spans="14:45">
      <c r="N241" t="s">
        <v>333</v>
      </c>
      <c r="O241">
        <v>2000</v>
      </c>
      <c r="P241" t="s">
        <v>640</v>
      </c>
      <c r="Q241">
        <v>0.66095700000000002</v>
      </c>
      <c r="S241" t="s">
        <v>31</v>
      </c>
      <c r="T241" t="s">
        <v>32</v>
      </c>
      <c r="U241">
        <v>0.15961824780794337</v>
      </c>
      <c r="V241">
        <v>9.8688645360596045E-2</v>
      </c>
      <c r="W241">
        <v>0</v>
      </c>
      <c r="X241">
        <v>1.1038235882666666E-2</v>
      </c>
      <c r="Y241">
        <v>0.26934512905120606</v>
      </c>
      <c r="Z241">
        <v>0.30686324334727533</v>
      </c>
      <c r="AA241">
        <v>5.4172730952480742E-2</v>
      </c>
      <c r="AB241">
        <v>7.4731724535203876E-4</v>
      </c>
      <c r="AC241">
        <v>0.25426485599999998</v>
      </c>
      <c r="AD241">
        <v>0.30686324334727533</v>
      </c>
      <c r="AE241">
        <v>9.4930332120184757E-2</v>
      </c>
      <c r="AF241">
        <v>5.4920048197832784E-2</v>
      </c>
      <c r="AG241">
        <v>0.20390213994696654</v>
      </c>
      <c r="AI241" t="s">
        <v>31</v>
      </c>
      <c r="AJ241" t="s">
        <v>32</v>
      </c>
      <c r="AK241">
        <f>SUMIFS(DataLandRemPot[CO2 removal potential],DataLandRemPot[ISO3],DataShLandRemPot[[#This Row],[ISO3]])</f>
        <v>0.26934512905120606</v>
      </c>
      <c r="AL241">
        <f>SUMIFS(DataLandRemPot[CO2 removal potential],DataLandRemPot[ISO3],DataShLandRemPot[[#This Row],[ISO3]])+SUMIFS(DataLandRemPot[SCS cropland],DataLandRemPot[ISO3],DataShLandRemPot[[#This Row],[ISO3]])+SUMIFS(DataLandRemPot[SCS grassland],DataLandRemPot[ISO3],DataShLandRemPot[[#This Row],[ISO3]])+SUMIFS(DataLandRemPot[Agroforestry],DataLandRemPot[ISO3],DataShLandRemPot[[#This Row],[ISO3]])</f>
        <v>0.57853003324903884</v>
      </c>
      <c r="AM241">
        <f>SUMIFS(DataGHGFAO[TotalGHG_MtCO2e_2019],DataGHGFAO[ISO3],DataShLandRemPot[[#This Row],[ISO3]])-SUMIFS(DataGHGFAO[LULUCF_MtCO2e],DataGHGFAO[ISO3],DataShLandRemPot[[#This Row],[ISO3]])</f>
        <v>243.55</v>
      </c>
      <c r="AN241">
        <f>SUMIFS(DataGHGI[MtCO2e],DataGHGI[ISO3],DataShLandRemPot[[#This Row],[ISO3]])-SUMIFS(DataGHGI[MtCO2e],DataGHGI[Sector],"Land-Use Change and Forestry",DataGHGI[ISO3],DataShLandRemPot[[#This Row],[ISO3]])</f>
        <v>199.87861020000005</v>
      </c>
      <c r="AO241" s="3">
        <f>IFERROR(DataShLandRemPot[[#This Row],[CO2Removal_noagri]]/DataShLandRemPot[[#This Row],[FAOGHG_noLULUCF]],"")</f>
        <v>1.105913073501154E-3</v>
      </c>
      <c r="AP241" s="3">
        <f>IFERROR(DataShLandRemPot[[#This Row],[CO2Removal_withagri]]/DataShLandRemPot[[#This Row],[FAOGHG_noLULUCF]],"")</f>
        <v>2.3754055974093157E-3</v>
      </c>
      <c r="AQ241" s="3">
        <f>IFERROR(DataShLandRemPot[[#This Row],[CO2Removal_noagri]]/DataShLandRemPot[[#This Row],[GHGI_noLULUCF]],"")</f>
        <v>1.3475435354573322E-3</v>
      </c>
      <c r="AR241" s="3">
        <f>IFERROR(DataShLandRemPot[[#This Row],[CO2Removal_withagri]]/DataShLandRemPot[[#This Row],[GHGI_noLULUCF]],"")</f>
        <v>2.8944069236330858E-3</v>
      </c>
      <c r="AS241" s="3"/>
    </row>
    <row r="242" spans="14:45">
      <c r="N242" t="s">
        <v>333</v>
      </c>
      <c r="O242">
        <v>2000</v>
      </c>
      <c r="P242" t="s">
        <v>641</v>
      </c>
      <c r="Q242">
        <v>-2.4535100000000001</v>
      </c>
      <c r="S242" t="s">
        <v>165</v>
      </c>
      <c r="T242" t="s">
        <v>166</v>
      </c>
      <c r="U242">
        <v>1.7544919091763416</v>
      </c>
      <c r="V242">
        <v>0</v>
      </c>
      <c r="W242">
        <v>58.835700000000003</v>
      </c>
      <c r="X242">
        <v>0</v>
      </c>
      <c r="Y242">
        <v>60.590191909176347</v>
      </c>
      <c r="Z242">
        <v>60.590191909176347</v>
      </c>
      <c r="AA242">
        <v>7.529825310539155</v>
      </c>
      <c r="AB242">
        <v>16.348071674307999</v>
      </c>
      <c r="AC242">
        <v>12.947728710000002</v>
      </c>
      <c r="AD242">
        <v>60.590191909176347</v>
      </c>
      <c r="AE242">
        <v>0.24511314047484767</v>
      </c>
      <c r="AF242">
        <v>23.877896984847155</v>
      </c>
      <c r="AG242">
        <v>0.39408848581697364</v>
      </c>
      <c r="AI242" t="s">
        <v>165</v>
      </c>
      <c r="AJ242" t="s">
        <v>166</v>
      </c>
      <c r="AK242">
        <f>SUMIFS(DataLandRemPot[CO2 removal potential],DataLandRemPot[ISO3],DataShLandRemPot[[#This Row],[ISO3]])</f>
        <v>60.590191909176347</v>
      </c>
      <c r="AL242">
        <f>SUMIFS(DataLandRemPot[CO2 removal potential],DataLandRemPot[ISO3],DataShLandRemPot[[#This Row],[ISO3]])+SUMIFS(DataLandRemPot[SCS cropland],DataLandRemPot[ISO3],DataShLandRemPot[[#This Row],[ISO3]])+SUMIFS(DataLandRemPot[SCS grassland],DataLandRemPot[ISO3],DataShLandRemPot[[#This Row],[ISO3]])+SUMIFS(DataLandRemPot[Agroforestry],DataLandRemPot[ISO3],DataShLandRemPot[[#This Row],[ISO3]])</f>
        <v>97.415817604023516</v>
      </c>
      <c r="AM242">
        <f>SUMIFS(DataGHGFAO[TotalGHG_MtCO2e_2019],DataGHGFAO[ISO3],DataShLandRemPot[[#This Row],[ISO3]])-SUMIFS(DataGHGFAO[LULUCF_MtCO2e],DataGHGFAO[ISO3],DataShLandRemPot[[#This Row],[ISO3]])</f>
        <v>440.08725979999997</v>
      </c>
      <c r="AN242">
        <f>SUMIFS(DataGHGI[MtCO2e],DataGHGI[ISO3],DataShLandRemPot[[#This Row],[ISO3]])-SUMIFS(DataGHGI[MtCO2e],DataGHGI[Sector],"Land-Use Change and Forestry",DataGHGI[ISO3],DataShLandRemPot[[#This Row],[ISO3]])</f>
        <v>455.96387220613263</v>
      </c>
      <c r="AO242" s="3">
        <f>IFERROR(DataShLandRemPot[[#This Row],[CO2Removal_noagri]]/DataShLandRemPot[[#This Row],[FAOGHG_noLULUCF]],"")</f>
        <v>0.13767767768762923</v>
      </c>
      <c r="AP242" s="3">
        <f>IFERROR(DataShLandRemPot[[#This Row],[CO2Removal_withagri]]/DataShLandRemPot[[#This Row],[FAOGHG_noLULUCF]],"")</f>
        <v>0.22135568670698319</v>
      </c>
      <c r="AQ242" s="3">
        <f>IFERROR(DataShLandRemPot[[#This Row],[CO2Removal_noagri]]/DataShLandRemPot[[#This Row],[GHGI_noLULUCF]],"")</f>
        <v>0.13288375593447163</v>
      </c>
      <c r="AR242" s="3">
        <f>IFERROR(DataShLandRemPot[[#This Row],[CO2Removal_withagri]]/DataShLandRemPot[[#This Row],[GHGI_noLULUCF]],"")</f>
        <v>0.21364810578673143</v>
      </c>
      <c r="AS242" s="3"/>
    </row>
    <row r="243" spans="14:45">
      <c r="N243" t="s">
        <v>333</v>
      </c>
      <c r="O243">
        <v>2000</v>
      </c>
      <c r="P243" t="s">
        <v>642</v>
      </c>
      <c r="Q243">
        <v>5.4390000000000001E-2</v>
      </c>
      <c r="S243" t="s">
        <v>109</v>
      </c>
      <c r="T243" t="s">
        <v>110</v>
      </c>
      <c r="U243">
        <v>1272.7812817814386</v>
      </c>
      <c r="V243">
        <v>96.535594123879179</v>
      </c>
      <c r="W243">
        <v>13.603</v>
      </c>
      <c r="X243">
        <v>0.53242050423466647</v>
      </c>
      <c r="Y243">
        <v>1383.4522964095527</v>
      </c>
      <c r="Z243">
        <v>1385.4833519217227</v>
      </c>
      <c r="AA243">
        <v>71.855526326941856</v>
      </c>
      <c r="AB243">
        <v>243.5401728082339</v>
      </c>
      <c r="AC243">
        <v>381.32156780000003</v>
      </c>
      <c r="AD243">
        <v>1385.4833519217227</v>
      </c>
      <c r="AE243">
        <v>0.15162018745627995</v>
      </c>
      <c r="AF243">
        <v>315.39569913517573</v>
      </c>
      <c r="AG243">
        <v>0.22797728548625504</v>
      </c>
      <c r="AI243" t="s">
        <v>109</v>
      </c>
      <c r="AJ243" t="s">
        <v>110</v>
      </c>
      <c r="AK243">
        <f>SUMIFS(DataLandRemPot[CO2 removal potential],DataLandRemPot[ISO3],DataShLandRemPot[[#This Row],[ISO3]])</f>
        <v>1383.4522964095527</v>
      </c>
      <c r="AL243">
        <f>SUMIFS(DataLandRemPot[CO2 removal potential],DataLandRemPot[ISO3],DataShLandRemPot[[#This Row],[ISO3]])+SUMIFS(DataLandRemPot[SCS cropland],DataLandRemPot[ISO3],DataShLandRemPot[[#This Row],[ISO3]])+SUMIFS(DataLandRemPot[SCS grassland],DataLandRemPot[ISO3],DataShLandRemPot[[#This Row],[ISO3]])+SUMIFS(DataLandRemPot[Agroforestry],DataLandRemPot[ISO3],DataShLandRemPot[[#This Row],[ISO3]])</f>
        <v>2080.1695633447284</v>
      </c>
      <c r="AM243">
        <f>SUMIFS(DataGHGFAO[TotalGHG_MtCO2e_2019],DataGHGFAO[ISO3],DataShLandRemPot[[#This Row],[ISO3]])-SUMIFS(DataGHGFAO[LULUCF_MtCO2e],DataGHGFAO[ISO3],DataShLandRemPot[[#This Row],[ISO3]])</f>
        <v>5999.3268885999996</v>
      </c>
      <c r="AN243">
        <f>SUMIFS(DataGHGI[MtCO2e],DataGHGI[ISO3],DataShLandRemPot[[#This Row],[ISO3]])-SUMIFS(DataGHGI[MtCO2e],DataGHGI[Sector],"Land-Use Change and Forestry",DataGHGI[ISO3],DataShLandRemPot[[#This Row],[ISO3]])</f>
        <v>5903.1532581020738</v>
      </c>
      <c r="AO243" s="3">
        <f>IFERROR(DataShLandRemPot[[#This Row],[CO2Removal_noagri]]/DataShLandRemPot[[#This Row],[FAOGHG_noLULUCF]],"")</f>
        <v>0.23060125279027668</v>
      </c>
      <c r="AP243" s="3">
        <f>IFERROR(DataShLandRemPot[[#This Row],[CO2Removal_withagri]]/DataShLandRemPot[[#This Row],[FAOGHG_noLULUCF]],"")</f>
        <v>0.34673382563925531</v>
      </c>
      <c r="AQ243" s="3">
        <f>IFERROR(DataShLandRemPot[[#This Row],[CO2Removal_noagri]]/DataShLandRemPot[[#This Row],[GHGI_noLULUCF]],"")</f>
        <v>0.23435818721303997</v>
      </c>
      <c r="AR243" s="3">
        <f>IFERROR(DataShLandRemPot[[#This Row],[CO2Removal_withagri]]/DataShLandRemPot[[#This Row],[GHGI_noLULUCF]],"")</f>
        <v>0.3523827812685868</v>
      </c>
      <c r="AS243" s="3"/>
    </row>
    <row r="244" spans="14:45">
      <c r="N244" t="s">
        <v>425</v>
      </c>
      <c r="O244">
        <v>2005</v>
      </c>
      <c r="P244" t="s">
        <v>638</v>
      </c>
      <c r="Q244">
        <v>0.1217072</v>
      </c>
      <c r="S244" t="s">
        <v>482</v>
      </c>
      <c r="T244" t="s">
        <v>483</v>
      </c>
      <c r="U244">
        <v>0</v>
      </c>
      <c r="V244">
        <v>0</v>
      </c>
      <c r="W244">
        <v>0</v>
      </c>
      <c r="X244">
        <v>0</v>
      </c>
      <c r="Y244">
        <v>0</v>
      </c>
      <c r="Z244">
        <v>0</v>
      </c>
      <c r="AA244">
        <v>0</v>
      </c>
      <c r="AB244">
        <v>0</v>
      </c>
      <c r="AC244">
        <v>0</v>
      </c>
      <c r="AD244">
        <v>0</v>
      </c>
      <c r="AE244">
        <v>0</v>
      </c>
      <c r="AF244">
        <v>0</v>
      </c>
      <c r="AG244">
        <v>0</v>
      </c>
      <c r="AI244" t="s">
        <v>482</v>
      </c>
      <c r="AJ244" t="s">
        <v>483</v>
      </c>
      <c r="AK244">
        <f>SUMIFS(DataLandRemPot[CO2 removal potential],DataLandRemPot[ISO3],DataShLandRemPot[[#This Row],[ISO3]])</f>
        <v>0</v>
      </c>
      <c r="AL244">
        <f>SUMIFS(DataLandRemPot[CO2 removal potential],DataLandRemPot[ISO3],DataShLandRemPot[[#This Row],[ISO3]])+SUMIFS(DataLandRemPot[SCS cropland],DataLandRemPot[ISO3],DataShLandRemPot[[#This Row],[ISO3]])+SUMIFS(DataLandRemPot[SCS grassland],DataLandRemPot[ISO3],DataShLandRemPot[[#This Row],[ISO3]])+SUMIFS(DataLandRemPot[Agroforestry],DataLandRemPot[ISO3],DataShLandRemPot[[#This Row],[ISO3]])</f>
        <v>0</v>
      </c>
      <c r="AM244">
        <f>SUMIFS(DataGHGFAO[TotalGHG_MtCO2e_2019],DataGHGFAO[ISO3],DataShLandRemPot[[#This Row],[ISO3]])-SUMIFS(DataGHGFAO[LULUCF_MtCO2e],DataGHGFAO[ISO3],DataShLandRemPot[[#This Row],[ISO3]])</f>
        <v>0</v>
      </c>
      <c r="AN244">
        <f>SUMIFS(DataGHGI[MtCO2e],DataGHGI[ISO3],DataShLandRemPot[[#This Row],[ISO3]])-SUMIFS(DataGHGI[MtCO2e],DataGHGI[Sector],"Land-Use Change and Forestry",DataGHGI[ISO3],DataShLandRemPot[[#This Row],[ISO3]])</f>
        <v>0</v>
      </c>
      <c r="AO244" s="3" t="str">
        <f>IFERROR(DataShLandRemPot[[#This Row],[CO2Removal_noagri]]/DataShLandRemPot[[#This Row],[FAOGHG_noLULUCF]],"")</f>
        <v/>
      </c>
      <c r="AP244" s="3" t="str">
        <f>IFERROR(DataShLandRemPot[[#This Row],[CO2Removal_withagri]]/DataShLandRemPot[[#This Row],[FAOGHG_noLULUCF]],"")</f>
        <v/>
      </c>
      <c r="AQ244" s="3" t="str">
        <f>IFERROR(DataShLandRemPot[[#This Row],[CO2Removal_noagri]]/DataShLandRemPot[[#This Row],[GHGI_noLULUCF]],"")</f>
        <v/>
      </c>
      <c r="AR244" s="3" t="str">
        <f>IFERROR(DataShLandRemPot[[#This Row],[CO2Removal_withagri]]/DataShLandRemPot[[#This Row],[GHGI_noLULUCF]],"")</f>
        <v/>
      </c>
      <c r="AS244" s="3"/>
    </row>
    <row r="245" spans="14:45">
      <c r="N245" t="s">
        <v>425</v>
      </c>
      <c r="O245">
        <v>2005</v>
      </c>
      <c r="P245" t="s">
        <v>639</v>
      </c>
      <c r="Q245">
        <v>2.9500000000000001E-6</v>
      </c>
      <c r="S245" t="s">
        <v>359</v>
      </c>
      <c r="T245" t="s">
        <v>360</v>
      </c>
      <c r="U245">
        <v>4.500152359206723</v>
      </c>
      <c r="V245">
        <v>7.4812380376563814</v>
      </c>
      <c r="W245">
        <v>0</v>
      </c>
      <c r="X245">
        <v>0</v>
      </c>
      <c r="Y245">
        <v>11.981390396863105</v>
      </c>
      <c r="Z245">
        <v>20.852133061229555</v>
      </c>
      <c r="AA245">
        <v>1.7727592090955051</v>
      </c>
      <c r="AB245">
        <v>4.0104581626116085</v>
      </c>
      <c r="AC245">
        <v>14.14681978</v>
      </c>
      <c r="AD245">
        <v>20.852133061229555</v>
      </c>
      <c r="AE245">
        <v>0.18122715954668187</v>
      </c>
      <c r="AF245">
        <v>5.7832173717071136</v>
      </c>
      <c r="AG245">
        <v>0.4826833264043579</v>
      </c>
      <c r="AI245" t="s">
        <v>359</v>
      </c>
      <c r="AJ245" t="s">
        <v>360</v>
      </c>
      <c r="AK245">
        <f>SUMIFS(DataLandRemPot[CO2 removal potential],DataLandRemPot[ISO3],DataShLandRemPot[[#This Row],[ISO3]])</f>
        <v>11.981390396863105</v>
      </c>
      <c r="AL245">
        <f>SUMIFS(DataLandRemPot[CO2 removal potential],DataLandRemPot[ISO3],DataShLandRemPot[[#This Row],[ISO3]])+SUMIFS(DataLandRemPot[SCS cropland],DataLandRemPot[ISO3],DataShLandRemPot[[#This Row],[ISO3]])+SUMIFS(DataLandRemPot[SCS grassland],DataLandRemPot[ISO3],DataShLandRemPot[[#This Row],[ISO3]])+SUMIFS(DataLandRemPot[Agroforestry],DataLandRemPot[ISO3],DataShLandRemPot[[#This Row],[ISO3]])</f>
        <v>31.911427548570217</v>
      </c>
      <c r="AM245">
        <f>SUMIFS(DataGHGFAO[TotalGHG_MtCO2e_2019],DataGHGFAO[ISO3],DataShLandRemPot[[#This Row],[ISO3]])-SUMIFS(DataGHGFAO[LULUCF_MtCO2e],DataGHGFAO[ISO3],DataShLandRemPot[[#This Row],[ISO3]])</f>
        <v>36.120080999999999</v>
      </c>
      <c r="AN245">
        <f>SUMIFS(DataGHGI[MtCO2e],DataGHGI[ISO3],DataShLandRemPot[[#This Row],[ISO3]])-SUMIFS(DataGHGI[MtCO2e],DataGHGI[Sector],"Land-Use Change and Forestry",DataGHGI[ISO3],DataShLandRemPot[[#This Row],[ISO3]])</f>
        <v>32.006477489999995</v>
      </c>
      <c r="AO245" s="3">
        <f>IFERROR(DataShLandRemPot[[#This Row],[CO2Removal_noagri]]/DataShLandRemPot[[#This Row],[FAOGHG_noLULUCF]],"")</f>
        <v>0.33170995371973572</v>
      </c>
      <c r="AP245" s="3">
        <f>IFERROR(DataShLandRemPot[[#This Row],[CO2Removal_withagri]]/DataShLandRemPot[[#This Row],[FAOGHG_noLULUCF]],"")</f>
        <v>0.88348161646066681</v>
      </c>
      <c r="AQ245" s="3">
        <f>IFERROR(DataShLandRemPot[[#This Row],[CO2Removal_noagri]]/DataShLandRemPot[[#This Row],[GHGI_noLULUCF]],"")</f>
        <v>0.37434267487281392</v>
      </c>
      <c r="AR245" s="3">
        <f>IFERROR(DataShLandRemPot[[#This Row],[CO2Removal_withagri]]/DataShLandRemPot[[#This Row],[GHGI_noLULUCF]],"")</f>
        <v>0.99703029046356395</v>
      </c>
      <c r="AS245" s="3"/>
    </row>
    <row r="246" spans="14:45">
      <c r="N246" t="s">
        <v>425</v>
      </c>
      <c r="O246">
        <v>2005</v>
      </c>
      <c r="P246" t="s">
        <v>640</v>
      </c>
      <c r="Q246">
        <v>4.1395800000000003E-2</v>
      </c>
      <c r="S246" t="s">
        <v>217</v>
      </c>
      <c r="T246" t="s">
        <v>218</v>
      </c>
      <c r="U246">
        <v>1.2176299516077256</v>
      </c>
      <c r="V246">
        <v>0.69826529253182446</v>
      </c>
      <c r="W246">
        <v>0</v>
      </c>
      <c r="X246">
        <v>0</v>
      </c>
      <c r="Y246">
        <v>1.91589524413955</v>
      </c>
      <c r="Z246">
        <v>1.91589524413955</v>
      </c>
      <c r="AA246">
        <v>2.66163998899028</v>
      </c>
      <c r="AB246">
        <v>0.95462900683987695</v>
      </c>
      <c r="AC246">
        <v>55.731448260000001</v>
      </c>
      <c r="AD246">
        <v>1.91589524413955</v>
      </c>
      <c r="AE246">
        <v>5.9028007788994565E-2</v>
      </c>
      <c r="AF246">
        <v>3.6162689958301568</v>
      </c>
      <c r="AG246">
        <v>1.8875087283043304</v>
      </c>
      <c r="AI246" t="s">
        <v>217</v>
      </c>
      <c r="AJ246" t="s">
        <v>218</v>
      </c>
      <c r="AK246">
        <f>SUMIFS(DataLandRemPot[CO2 removal potential],DataLandRemPot[ISO3],DataShLandRemPot[[#This Row],[ISO3]])</f>
        <v>1.91589524413955</v>
      </c>
      <c r="AL246">
        <f>SUMIFS(DataLandRemPot[CO2 removal potential],DataLandRemPot[ISO3],DataShLandRemPot[[#This Row],[ISO3]])+SUMIFS(DataLandRemPot[SCS cropland],DataLandRemPot[ISO3],DataShLandRemPot[[#This Row],[ISO3]])+SUMIFS(DataLandRemPot[SCS grassland],DataLandRemPot[ISO3],DataShLandRemPot[[#This Row],[ISO3]])+SUMIFS(DataLandRemPot[Agroforestry],DataLandRemPot[ISO3],DataShLandRemPot[[#This Row],[ISO3]])</f>
        <v>61.26361249996971</v>
      </c>
      <c r="AM246">
        <f>SUMIFS(DataGHGFAO[TotalGHG_MtCO2e_2019],DataGHGFAO[ISO3],DataShLandRemPot[[#This Row],[ISO3]])-SUMIFS(DataGHGFAO[LULUCF_MtCO2e],DataGHGFAO[ISO3],DataShLandRemPot[[#This Row],[ISO3]])</f>
        <v>188.75549189999998</v>
      </c>
      <c r="AN246">
        <f>SUMIFS(DataGHGI[MtCO2e],DataGHGI[ISO3],DataShLandRemPot[[#This Row],[ISO3]])-SUMIFS(DataGHGI[MtCO2e],DataGHGI[Sector],"Land-Use Change and Forestry",DataGHGI[ISO3],DataShLandRemPot[[#This Row],[ISO3]])</f>
        <v>205.26993355000002</v>
      </c>
      <c r="AO246" s="3">
        <f>IFERROR(DataShLandRemPot[[#This Row],[CO2Removal_noagri]]/DataShLandRemPot[[#This Row],[FAOGHG_noLULUCF]],"")</f>
        <v>1.0150143049371854E-2</v>
      </c>
      <c r="AP246" s="3">
        <f>IFERROR(DataShLandRemPot[[#This Row],[CO2Removal_withagri]]/DataShLandRemPot[[#This Row],[FAOGHG_noLULUCF]],"")</f>
        <v>0.32456598683987598</v>
      </c>
      <c r="AQ246" s="3">
        <f>IFERROR(DataShLandRemPot[[#This Row],[CO2Removal_noagri]]/DataShLandRemPot[[#This Row],[GHGI_noLULUCF]],"")</f>
        <v>9.3335405288318702E-3</v>
      </c>
      <c r="AR246" s="3">
        <f>IFERROR(DataShLandRemPot[[#This Row],[CO2Removal_withagri]]/DataShLandRemPot[[#This Row],[GHGI_noLULUCF]],"")</f>
        <v>0.29845390136031302</v>
      </c>
      <c r="AS246" s="3"/>
    </row>
    <row r="247" spans="14:45">
      <c r="N247" t="s">
        <v>425</v>
      </c>
      <c r="O247">
        <v>2005</v>
      </c>
      <c r="P247" t="s">
        <v>641</v>
      </c>
      <c r="Q247">
        <v>-0.12759999999999999</v>
      </c>
      <c r="S247" t="s">
        <v>484</v>
      </c>
      <c r="T247" t="s">
        <v>485</v>
      </c>
      <c r="U247">
        <v>0.20549567392789742</v>
      </c>
      <c r="V247">
        <v>1.9416884761770791E-2</v>
      </c>
      <c r="W247">
        <v>0</v>
      </c>
      <c r="X247">
        <v>2.3255982933333334E-4</v>
      </c>
      <c r="Y247">
        <v>0.22514511851900154</v>
      </c>
      <c r="Z247">
        <v>0.22633068167553988</v>
      </c>
      <c r="AA247">
        <v>9.7825662974589962E-3</v>
      </c>
      <c r="AB247">
        <v>0</v>
      </c>
      <c r="AC247">
        <v>2.430666474E-3</v>
      </c>
      <c r="AD247">
        <v>0.22633068167553988</v>
      </c>
      <c r="AE247">
        <v>4.1214333703758578E-2</v>
      </c>
      <c r="AF247">
        <v>9.7825662974589962E-3</v>
      </c>
      <c r="AG247">
        <v>4.3450048403485056E-2</v>
      </c>
      <c r="AI247" t="s">
        <v>484</v>
      </c>
      <c r="AJ247" t="s">
        <v>485</v>
      </c>
      <c r="AK247">
        <f>SUMIFS(DataLandRemPot[CO2 removal potential],DataLandRemPot[ISO3],DataShLandRemPot[[#This Row],[ISO3]])</f>
        <v>0.22514511851900154</v>
      </c>
      <c r="AL247">
        <f>SUMIFS(DataLandRemPot[CO2 removal potential],DataLandRemPot[ISO3],DataShLandRemPot[[#This Row],[ISO3]])+SUMIFS(DataLandRemPot[SCS cropland],DataLandRemPot[ISO3],DataShLandRemPot[[#This Row],[ISO3]])+SUMIFS(DataLandRemPot[SCS grassland],DataLandRemPot[ISO3],DataShLandRemPot[[#This Row],[ISO3]])+SUMIFS(DataLandRemPot[Agroforestry],DataLandRemPot[ISO3],DataShLandRemPot[[#This Row],[ISO3]])</f>
        <v>0.23735835129046054</v>
      </c>
      <c r="AM247">
        <f>SUMIFS(DataGHGFAO[TotalGHG_MtCO2e_2019],DataGHGFAO[ISO3],DataShLandRemPot[[#This Row],[ISO3]])-SUMIFS(DataGHGFAO[LULUCF_MtCO2e],DataGHGFAO[ISO3],DataShLandRemPot[[#This Row],[ISO3]])</f>
        <v>0.87</v>
      </c>
      <c r="AN247">
        <f>SUMIFS(DataGHGI[MtCO2e],DataGHGI[ISO3],DataShLandRemPot[[#This Row],[ISO3]])-SUMIFS(DataGHGI[MtCO2e],DataGHGI[Sector],"Land-Use Change and Forestry",DataGHGI[ISO3],DataShLandRemPot[[#This Row],[ISO3]])</f>
        <v>0.58622999999999958</v>
      </c>
      <c r="AO247" s="3">
        <f>IFERROR(DataShLandRemPot[[#This Row],[CO2Removal_noagri]]/DataShLandRemPot[[#This Row],[FAOGHG_noLULUCF]],"")</f>
        <v>0.25878749255057648</v>
      </c>
      <c r="AP247" s="3">
        <f>IFERROR(DataShLandRemPot[[#This Row],[CO2Removal_withagri]]/DataShLandRemPot[[#This Row],[FAOGHG_noLULUCF]],"")</f>
        <v>0.27282569113846039</v>
      </c>
      <c r="AQ247" s="3">
        <f>IFERROR(DataShLandRemPot[[#This Row],[CO2Removal_noagri]]/DataShLandRemPot[[#This Row],[GHGI_noLULUCF]],"")</f>
        <v>0.38405594820974992</v>
      </c>
      <c r="AR247" s="3">
        <f>IFERROR(DataShLandRemPot[[#This Row],[CO2Removal_withagri]]/DataShLandRemPot[[#This Row],[GHGI_noLULUCF]],"")</f>
        <v>0.40488946538126797</v>
      </c>
      <c r="AS247" s="3"/>
    </row>
    <row r="248" spans="14:45">
      <c r="N248" t="s">
        <v>425</v>
      </c>
      <c r="O248">
        <v>2005</v>
      </c>
      <c r="P248" t="s">
        <v>642</v>
      </c>
      <c r="Q248">
        <v>1.8783000000000001E-2</v>
      </c>
      <c r="S248" t="s">
        <v>181</v>
      </c>
      <c r="T248" t="s">
        <v>577</v>
      </c>
      <c r="U248">
        <v>108.0051277878737</v>
      </c>
      <c r="V248">
        <v>2.9642050160724116</v>
      </c>
      <c r="W248">
        <v>3.7997000000000001</v>
      </c>
      <c r="X248">
        <v>0.28205817915733339</v>
      </c>
      <c r="Y248">
        <v>115.05109098310345</v>
      </c>
      <c r="Z248">
        <v>274.17797885348244</v>
      </c>
      <c r="AA248">
        <v>4.7493394956132287</v>
      </c>
      <c r="AB248">
        <v>13.560227620004021</v>
      </c>
      <c r="AC248">
        <v>15.247787279999999</v>
      </c>
      <c r="AD248">
        <v>274.17797885348244</v>
      </c>
      <c r="AE248">
        <v>0.12320677380721055</v>
      </c>
      <c r="AF248">
        <v>18.309567115617249</v>
      </c>
      <c r="AG248">
        <v>0.15914292475771669</v>
      </c>
      <c r="AI248" t="s">
        <v>181</v>
      </c>
      <c r="AJ248" t="s">
        <v>577</v>
      </c>
      <c r="AK248">
        <f>SUMIFS(DataLandRemPot[CO2 removal potential],DataLandRemPot[ISO3],DataShLandRemPot[[#This Row],[ISO3]])</f>
        <v>115.05109098310345</v>
      </c>
      <c r="AL248">
        <f>SUMIFS(DataLandRemPot[CO2 removal potential],DataLandRemPot[ISO3],DataShLandRemPot[[#This Row],[ISO3]])+SUMIFS(DataLandRemPot[SCS cropland],DataLandRemPot[ISO3],DataShLandRemPot[[#This Row],[ISO3]])+SUMIFS(DataLandRemPot[SCS grassland],DataLandRemPot[ISO3],DataShLandRemPot[[#This Row],[ISO3]])+SUMIFS(DataLandRemPot[Agroforestry],DataLandRemPot[ISO3],DataShLandRemPot[[#This Row],[ISO3]])</f>
        <v>148.60844537872072</v>
      </c>
      <c r="AM248">
        <f>SUMIFS(DataGHGFAO[TotalGHG_MtCO2e_2019],DataGHGFAO[ISO3],DataShLandRemPot[[#This Row],[ISO3]])-SUMIFS(DataGHGFAO[LULUCF_MtCO2e],DataGHGFAO[ISO3],DataShLandRemPot[[#This Row],[ISO3]])</f>
        <v>255.74003120000003</v>
      </c>
      <c r="AN248">
        <f>SUMIFS(DataGHGI[MtCO2e],DataGHGI[ISO3],DataShLandRemPot[[#This Row],[ISO3]])-SUMIFS(DataGHGI[MtCO2e],DataGHGI[Sector],"Land-Use Change and Forestry",DataGHGI[ISO3],DataShLandRemPot[[#This Row],[ISO3]])</f>
        <v>192.19224</v>
      </c>
      <c r="AO248" s="3">
        <f>IFERROR(DataShLandRemPot[[#This Row],[CO2Removal_noagri]]/DataShLandRemPot[[#This Row],[FAOGHG_noLULUCF]],"")</f>
        <v>0.44987517379759917</v>
      </c>
      <c r="AP248" s="3">
        <f>IFERROR(DataShLandRemPot[[#This Row],[CO2Removal_withagri]]/DataShLandRemPot[[#This Row],[FAOGHG_noLULUCF]],"")</f>
        <v>0.5810918403404054</v>
      </c>
      <c r="AQ248" s="3">
        <f>IFERROR(DataShLandRemPot[[#This Row],[CO2Removal_noagri]]/DataShLandRemPot[[#This Row],[GHGI_noLULUCF]],"")</f>
        <v>0.59862505886347672</v>
      </c>
      <c r="AR248" s="3">
        <f>IFERROR(DataShLandRemPot[[#This Row],[CO2Removal_withagri]]/DataShLandRemPot[[#This Row],[GHGI_noLULUCF]],"")</f>
        <v>0.77322812502066018</v>
      </c>
      <c r="AS248" s="3"/>
    </row>
    <row r="249" spans="14:45">
      <c r="N249" t="s">
        <v>235</v>
      </c>
      <c r="O249">
        <v>2018</v>
      </c>
      <c r="P249" t="s">
        <v>638</v>
      </c>
      <c r="Q249">
        <v>35.320792974465462</v>
      </c>
      <c r="S249" t="s">
        <v>203</v>
      </c>
      <c r="T249" t="s">
        <v>204</v>
      </c>
      <c r="U249">
        <v>90.498352581250884</v>
      </c>
      <c r="V249">
        <v>16.444588714571434</v>
      </c>
      <c r="W249">
        <v>7.0313999999999997</v>
      </c>
      <c r="X249">
        <v>0.40844752326400002</v>
      </c>
      <c r="Y249">
        <v>114.38278881908633</v>
      </c>
      <c r="Z249">
        <v>188.17821814419975</v>
      </c>
      <c r="AA249">
        <v>7.896647214693389</v>
      </c>
      <c r="AB249">
        <v>9.2273214627313731</v>
      </c>
      <c r="AC249">
        <v>16.483351199999998</v>
      </c>
      <c r="AD249">
        <v>188.17821814419975</v>
      </c>
      <c r="AE249">
        <v>0.11571022434034112</v>
      </c>
      <c r="AF249">
        <v>17.123968677424763</v>
      </c>
      <c r="AG249">
        <v>0.14970756399818952</v>
      </c>
      <c r="AI249" t="s">
        <v>203</v>
      </c>
      <c r="AJ249" t="s">
        <v>204</v>
      </c>
      <c r="AK249">
        <f>SUMIFS(DataLandRemPot[CO2 removal potential],DataLandRemPot[ISO3],DataShLandRemPot[[#This Row],[ISO3]])</f>
        <v>114.38278881908633</v>
      </c>
      <c r="AL249">
        <f>SUMIFS(DataLandRemPot[CO2 removal potential],DataLandRemPot[ISO3],DataShLandRemPot[[#This Row],[ISO3]])+SUMIFS(DataLandRemPot[SCS cropland],DataLandRemPot[ISO3],DataShLandRemPot[[#This Row],[ISO3]])+SUMIFS(DataLandRemPot[SCS grassland],DataLandRemPot[ISO3],DataShLandRemPot[[#This Row],[ISO3]])+SUMIFS(DataLandRemPot[Agroforestry],DataLandRemPot[ISO3],DataShLandRemPot[[#This Row],[ISO3]])</f>
        <v>147.99010869651107</v>
      </c>
      <c r="AM249">
        <f>SUMIFS(DataGHGFAO[TotalGHG_MtCO2e_2019],DataGHGFAO[ISO3],DataShLandRemPot[[#This Row],[ISO3]])-SUMIFS(DataGHGFAO[LULUCF_MtCO2e],DataGHGFAO[ISO3],DataShLandRemPot[[#This Row],[ISO3]])</f>
        <v>450.15194589999999</v>
      </c>
      <c r="AN249">
        <f>SUMIFS(DataGHGI[MtCO2e],DataGHGI[ISO3],DataShLandRemPot[[#This Row],[ISO3]])-SUMIFS(DataGHGI[MtCO2e],DataGHGI[Sector],"Land-Use Change and Forestry",DataGHGI[ISO3],DataShLandRemPot[[#This Row],[ISO3]])</f>
        <v>278.44185999999996</v>
      </c>
      <c r="AO249" s="3">
        <f>IFERROR(DataShLandRemPot[[#This Row],[CO2Removal_noagri]]/DataShLandRemPot[[#This Row],[FAOGHG_noLULUCF]],"")</f>
        <v>0.25409817698421355</v>
      </c>
      <c r="AP249" s="3">
        <f>IFERROR(DataShLandRemPot[[#This Row],[CO2Removal_withagri]]/DataShLandRemPot[[#This Row],[FAOGHG_noLULUCF]],"")</f>
        <v>0.32875590130046151</v>
      </c>
      <c r="AQ249" s="3">
        <f>IFERROR(DataShLandRemPot[[#This Row],[CO2Removal_noagri]]/DataShLandRemPot[[#This Row],[GHGI_noLULUCF]],"")</f>
        <v>0.41079595151061821</v>
      </c>
      <c r="AR249" s="3">
        <f>IFERROR(DataShLandRemPot[[#This Row],[CO2Removal_withagri]]/DataShLandRemPot[[#This Row],[GHGI_noLULUCF]],"")</f>
        <v>0.53149375132212917</v>
      </c>
      <c r="AS249" s="3"/>
    </row>
    <row r="250" spans="14:45">
      <c r="N250" t="s">
        <v>235</v>
      </c>
      <c r="O250">
        <v>2018</v>
      </c>
      <c r="P250" t="s">
        <v>639</v>
      </c>
      <c r="Q250">
        <v>2.1424515457087403</v>
      </c>
      <c r="S250" t="s">
        <v>487</v>
      </c>
      <c r="T250" t="s">
        <v>578</v>
      </c>
      <c r="U250">
        <v>2.1332400000000001E-2</v>
      </c>
      <c r="V250">
        <v>0</v>
      </c>
      <c r="W250">
        <v>0</v>
      </c>
      <c r="X250">
        <v>8.823466666666665E-5</v>
      </c>
      <c r="Y250">
        <v>2.1420634666666667E-2</v>
      </c>
      <c r="Z250">
        <v>3.0681776473601714E-2</v>
      </c>
      <c r="AA250">
        <v>1.2406440595380186E-3</v>
      </c>
      <c r="AB250">
        <v>0</v>
      </c>
      <c r="AC250">
        <v>1.4772640240000001E-2</v>
      </c>
      <c r="AD250">
        <v>3.0681776473601714E-2</v>
      </c>
      <c r="AE250">
        <v>3.3142243553448705E-2</v>
      </c>
      <c r="AF250">
        <v>1.2406440595380186E-3</v>
      </c>
      <c r="AG250">
        <v>5.7918174640671331E-2</v>
      </c>
      <c r="AI250" t="s">
        <v>487</v>
      </c>
      <c r="AJ250" t="s">
        <v>578</v>
      </c>
      <c r="AK250">
        <f>SUMIFS(DataLandRemPot[CO2 removal potential],DataLandRemPot[ISO3],DataShLandRemPot[[#This Row],[ISO3]])</f>
        <v>2.1420634666666667E-2</v>
      </c>
      <c r="AL250">
        <f>SUMIFS(DataLandRemPot[CO2 removal potential],DataLandRemPot[ISO3],DataShLandRemPot[[#This Row],[ISO3]])+SUMIFS(DataLandRemPot[SCS cropland],DataLandRemPot[ISO3],DataShLandRemPot[[#This Row],[ISO3]])+SUMIFS(DataLandRemPot[SCS grassland],DataLandRemPot[ISO3],DataShLandRemPot[[#This Row],[ISO3]])+SUMIFS(DataLandRemPot[Agroforestry],DataLandRemPot[ISO3],DataShLandRemPot[[#This Row],[ISO3]])</f>
        <v>3.7433918966204689E-2</v>
      </c>
      <c r="AM250">
        <f>SUMIFS(DataGHGFAO[TotalGHG_MtCO2e_2019],DataGHGFAO[ISO3],DataShLandRemPot[[#This Row],[ISO3]])-SUMIFS(DataGHGFAO[LULUCF_MtCO2e],DataGHGFAO[ISO3],DataShLandRemPot[[#This Row],[ISO3]])</f>
        <v>0</v>
      </c>
      <c r="AN250">
        <f>SUMIFS(DataGHGI[MtCO2e],DataGHGI[ISO3],DataShLandRemPot[[#This Row],[ISO3]])-SUMIFS(DataGHGI[MtCO2e],DataGHGI[Sector],"Land-Use Change and Forestry",DataGHGI[ISO3],DataShLandRemPot[[#This Row],[ISO3]])</f>
        <v>0</v>
      </c>
      <c r="AO250" s="3" t="str">
        <f>IFERROR(DataShLandRemPot[[#This Row],[CO2Removal_noagri]]/DataShLandRemPot[[#This Row],[FAOGHG_noLULUCF]],"")</f>
        <v/>
      </c>
      <c r="AP250" s="3" t="str">
        <f>IFERROR(DataShLandRemPot[[#This Row],[CO2Removal_withagri]]/DataShLandRemPot[[#This Row],[FAOGHG_noLULUCF]],"")</f>
        <v/>
      </c>
      <c r="AQ250" s="3" t="str">
        <f>IFERROR(DataShLandRemPot[[#This Row],[CO2Removal_noagri]]/DataShLandRemPot[[#This Row],[GHGI_noLULUCF]],"")</f>
        <v/>
      </c>
      <c r="AR250" s="3" t="str">
        <f>IFERROR(DataShLandRemPot[[#This Row],[CO2Removal_withagri]]/DataShLandRemPot[[#This Row],[GHGI_noLULUCF]],"")</f>
        <v/>
      </c>
      <c r="AS250" s="3"/>
    </row>
    <row r="251" spans="14:45">
      <c r="N251" t="s">
        <v>235</v>
      </c>
      <c r="O251">
        <v>2018</v>
      </c>
      <c r="P251" t="s">
        <v>640</v>
      </c>
      <c r="Q251">
        <v>11.076836696601813</v>
      </c>
      <c r="S251" t="s">
        <v>579</v>
      </c>
      <c r="T251" t="s">
        <v>580</v>
      </c>
      <c r="U251">
        <v>2.6152755977725864E-3</v>
      </c>
      <c r="V251">
        <v>1.6429518003445041E-3</v>
      </c>
      <c r="W251">
        <v>0</v>
      </c>
      <c r="X251">
        <v>0</v>
      </c>
      <c r="Y251">
        <v>4.2582273981170904E-3</v>
      </c>
      <c r="Z251">
        <v>4.2582273981170904E-3</v>
      </c>
      <c r="AA251">
        <v>2.9117071245940071E-4</v>
      </c>
      <c r="AB251">
        <v>0</v>
      </c>
      <c r="AC251">
        <v>0</v>
      </c>
      <c r="AD251">
        <v>4.2582273981170904E-3</v>
      </c>
      <c r="AE251">
        <v>6.400202958331648E-2</v>
      </c>
      <c r="AF251">
        <v>2.9117071245940071E-4</v>
      </c>
      <c r="AG251">
        <v>6.8378385003147329E-2</v>
      </c>
      <c r="AI251" t="s">
        <v>579</v>
      </c>
      <c r="AJ251" t="s">
        <v>580</v>
      </c>
      <c r="AK251">
        <f>SUMIFS(DataLandRemPot[CO2 removal potential],DataLandRemPot[ISO3],DataShLandRemPot[[#This Row],[ISO3]])</f>
        <v>4.2582273981170904E-3</v>
      </c>
      <c r="AL251">
        <f>SUMIFS(DataLandRemPot[CO2 removal potential],DataLandRemPot[ISO3],DataShLandRemPot[[#This Row],[ISO3]])+SUMIFS(DataLandRemPot[SCS cropland],DataLandRemPot[ISO3],DataShLandRemPot[[#This Row],[ISO3]])+SUMIFS(DataLandRemPot[SCS grassland],DataLandRemPot[ISO3],DataShLandRemPot[[#This Row],[ISO3]])+SUMIFS(DataLandRemPot[Agroforestry],DataLandRemPot[ISO3],DataShLandRemPot[[#This Row],[ISO3]])</f>
        <v>4.5493981105764912E-3</v>
      </c>
      <c r="AM251">
        <f>SUMIFS(DataGHGFAO[TotalGHG_MtCO2e_2019],DataGHGFAO[ISO3],DataShLandRemPot[[#This Row],[ISO3]])-SUMIFS(DataGHGFAO[LULUCF_MtCO2e],DataGHGFAO[ISO3],DataShLandRemPot[[#This Row],[ISO3]])</f>
        <v>0</v>
      </c>
      <c r="AN251">
        <f>SUMIFS(DataGHGI[MtCO2e],DataGHGI[ISO3],DataShLandRemPot[[#This Row],[ISO3]])-SUMIFS(DataGHGI[MtCO2e],DataGHGI[Sector],"Land-Use Change and Forestry",DataGHGI[ISO3],DataShLandRemPot[[#This Row],[ISO3]])</f>
        <v>0</v>
      </c>
      <c r="AO251" s="3" t="str">
        <f>IFERROR(DataShLandRemPot[[#This Row],[CO2Removal_noagri]]/DataShLandRemPot[[#This Row],[FAOGHG_noLULUCF]],"")</f>
        <v/>
      </c>
      <c r="AP251" s="3" t="str">
        <f>IFERROR(DataShLandRemPot[[#This Row],[CO2Removal_withagri]]/DataShLandRemPot[[#This Row],[FAOGHG_noLULUCF]],"")</f>
        <v/>
      </c>
      <c r="AQ251" s="3" t="str">
        <f>IFERROR(DataShLandRemPot[[#This Row],[CO2Removal_noagri]]/DataShLandRemPot[[#This Row],[GHGI_noLULUCF]],"")</f>
        <v/>
      </c>
      <c r="AR251" s="3" t="str">
        <f>IFERROR(DataShLandRemPot[[#This Row],[CO2Removal_withagri]]/DataShLandRemPot[[#This Row],[GHGI_noLULUCF]],"")</f>
        <v/>
      </c>
      <c r="AS251" s="3"/>
    </row>
    <row r="252" spans="14:45">
      <c r="N252" t="s">
        <v>235</v>
      </c>
      <c r="O252">
        <v>2018</v>
      </c>
      <c r="P252" t="s">
        <v>644</v>
      </c>
      <c r="Q252">
        <v>6.5947488406649732</v>
      </c>
      <c r="S252" t="s">
        <v>464</v>
      </c>
      <c r="T252" t="s">
        <v>581</v>
      </c>
      <c r="U252">
        <v>0</v>
      </c>
      <c r="V252">
        <v>0</v>
      </c>
      <c r="W252">
        <v>0</v>
      </c>
      <c r="X252">
        <v>0</v>
      </c>
      <c r="Y252">
        <v>0</v>
      </c>
      <c r="Z252">
        <v>0</v>
      </c>
      <c r="AA252">
        <v>5.9111230655553633E-2</v>
      </c>
      <c r="AB252">
        <v>2.6036634885628521E-2</v>
      </c>
      <c r="AC252">
        <v>0.2000530026</v>
      </c>
      <c r="AD252">
        <v>0</v>
      </c>
      <c r="AE252">
        <v>0.29855401947455384</v>
      </c>
      <c r="AF252">
        <v>8.5147865541182158E-2</v>
      </c>
      <c r="AG252">
        <v>0</v>
      </c>
      <c r="AI252" t="s">
        <v>464</v>
      </c>
      <c r="AJ252" t="s">
        <v>581</v>
      </c>
      <c r="AK252">
        <f>SUMIFS(DataLandRemPot[CO2 removal potential],DataLandRemPot[ISO3],DataShLandRemPot[[#This Row],[ISO3]])</f>
        <v>0</v>
      </c>
      <c r="AL252">
        <f>SUMIFS(DataLandRemPot[CO2 removal potential],DataLandRemPot[ISO3],DataShLandRemPot[[#This Row],[ISO3]])+SUMIFS(DataLandRemPot[SCS cropland],DataLandRemPot[ISO3],DataShLandRemPot[[#This Row],[ISO3]])+SUMIFS(DataLandRemPot[SCS grassland],DataLandRemPot[ISO3],DataShLandRemPot[[#This Row],[ISO3]])+SUMIFS(DataLandRemPot[Agroforestry],DataLandRemPot[ISO3],DataShLandRemPot[[#This Row],[ISO3]])</f>
        <v>0.28520086814118217</v>
      </c>
      <c r="AM252">
        <f>SUMIFS(DataGHGFAO[TotalGHG_MtCO2e_2019],DataGHGFAO[ISO3],DataShLandRemPot[[#This Row],[ISO3]])-SUMIFS(DataGHGFAO[LULUCF_MtCO2e],DataGHGFAO[ISO3],DataShLandRemPot[[#This Row],[ISO3]])</f>
        <v>3.23</v>
      </c>
      <c r="AN252">
        <f>SUMIFS(DataGHGI[MtCO2e],DataGHGI[ISO3],DataShLandRemPot[[#This Row],[ISO3]])-SUMIFS(DataGHGI[MtCO2e],DataGHGI[Sector],"Land-Use Change and Forestry",DataGHGI[ISO3],DataShLandRemPot[[#This Row],[ISO3]])</f>
        <v>3.2617526999999997</v>
      </c>
      <c r="AO252" s="3">
        <f>IFERROR(DataShLandRemPot[[#This Row],[CO2Removal_noagri]]/DataShLandRemPot[[#This Row],[FAOGHG_noLULUCF]],"")</f>
        <v>0</v>
      </c>
      <c r="AP252" s="3">
        <f>IFERROR(DataShLandRemPot[[#This Row],[CO2Removal_withagri]]/DataShLandRemPot[[#This Row],[FAOGHG_noLULUCF]],"")</f>
        <v>8.8297482396650834E-2</v>
      </c>
      <c r="AQ252" s="3">
        <f>IFERROR(DataShLandRemPot[[#This Row],[CO2Removal_noagri]]/DataShLandRemPot[[#This Row],[GHGI_noLULUCF]],"")</f>
        <v>0</v>
      </c>
      <c r="AR252" s="3">
        <f>IFERROR(DataShLandRemPot[[#This Row],[CO2Removal_withagri]]/DataShLandRemPot[[#This Row],[GHGI_noLULUCF]],"")</f>
        <v>8.7437918926588823E-2</v>
      </c>
      <c r="AS252" s="3"/>
    </row>
    <row r="253" spans="14:45">
      <c r="N253" t="s">
        <v>235</v>
      </c>
      <c r="O253">
        <v>2018</v>
      </c>
      <c r="P253" t="s">
        <v>642</v>
      </c>
      <c r="Q253">
        <v>1.1544020818619223</v>
      </c>
      <c r="S253" t="s">
        <v>488</v>
      </c>
      <c r="T253" t="s">
        <v>489</v>
      </c>
      <c r="U253">
        <v>0.22479434099557699</v>
      </c>
      <c r="V253">
        <v>0</v>
      </c>
      <c r="W253">
        <v>0</v>
      </c>
      <c r="X253">
        <v>0</v>
      </c>
      <c r="Y253">
        <v>0.22479434099557699</v>
      </c>
      <c r="Z253">
        <v>0.22479434099557699</v>
      </c>
      <c r="AA253">
        <v>0</v>
      </c>
      <c r="AB253">
        <v>0</v>
      </c>
      <c r="AC253">
        <v>0</v>
      </c>
      <c r="AD253">
        <v>0.22479434099557699</v>
      </c>
      <c r="AE253">
        <v>0</v>
      </c>
      <c r="AF253">
        <v>0</v>
      </c>
      <c r="AG253">
        <v>0</v>
      </c>
      <c r="AI253" t="s">
        <v>488</v>
      </c>
      <c r="AJ253" t="s">
        <v>489</v>
      </c>
      <c r="AK253">
        <f>SUMIFS(DataLandRemPot[CO2 removal potential],DataLandRemPot[ISO3],DataShLandRemPot[[#This Row],[ISO3]])</f>
        <v>0.22479434099557699</v>
      </c>
      <c r="AL253">
        <f>SUMIFS(DataLandRemPot[CO2 removal potential],DataLandRemPot[ISO3],DataShLandRemPot[[#This Row],[ISO3]])+SUMIFS(DataLandRemPot[SCS cropland],DataLandRemPot[ISO3],DataShLandRemPot[[#This Row],[ISO3]])+SUMIFS(DataLandRemPot[SCS grassland],DataLandRemPot[ISO3],DataShLandRemPot[[#This Row],[ISO3]])+SUMIFS(DataLandRemPot[Agroforestry],DataLandRemPot[ISO3],DataShLandRemPot[[#This Row],[ISO3]])</f>
        <v>0.22479434099557699</v>
      </c>
      <c r="AM253">
        <f>SUMIFS(DataGHGFAO[TotalGHG_MtCO2e_2019],DataGHGFAO[ISO3],DataShLandRemPot[[#This Row],[ISO3]])-SUMIFS(DataGHGFAO[LULUCF_MtCO2e],DataGHGFAO[ISO3],DataShLandRemPot[[#This Row],[ISO3]])</f>
        <v>0</v>
      </c>
      <c r="AN253">
        <f>SUMIFS(DataGHGI[MtCO2e],DataGHGI[ISO3],DataShLandRemPot[[#This Row],[ISO3]])-SUMIFS(DataGHGI[MtCO2e],DataGHGI[Sector],"Land-Use Change and Forestry",DataGHGI[ISO3],DataShLandRemPot[[#This Row],[ISO3]])</f>
        <v>0</v>
      </c>
      <c r="AO253" s="3" t="str">
        <f>IFERROR(DataShLandRemPot[[#This Row],[CO2Removal_noagri]]/DataShLandRemPot[[#This Row],[FAOGHG_noLULUCF]],"")</f>
        <v/>
      </c>
      <c r="AP253" s="3" t="str">
        <f>IFERROR(DataShLandRemPot[[#This Row],[CO2Removal_withagri]]/DataShLandRemPot[[#This Row],[FAOGHG_noLULUCF]],"")</f>
        <v/>
      </c>
      <c r="AQ253" s="3" t="str">
        <f>IFERROR(DataShLandRemPot[[#This Row],[CO2Removal_noagri]]/DataShLandRemPot[[#This Row],[GHGI_noLULUCF]],"")</f>
        <v/>
      </c>
      <c r="AR253" s="3" t="str">
        <f>IFERROR(DataShLandRemPot[[#This Row],[CO2Removal_withagri]]/DataShLandRemPot[[#This Row],[GHGI_noLULUCF]],"")</f>
        <v/>
      </c>
      <c r="AS253" s="3"/>
    </row>
    <row r="254" spans="14:45">
      <c r="N254" t="s">
        <v>235</v>
      </c>
      <c r="O254">
        <v>2018</v>
      </c>
      <c r="P254" t="s">
        <v>643</v>
      </c>
      <c r="Q254">
        <v>0</v>
      </c>
      <c r="S254" t="s">
        <v>265</v>
      </c>
      <c r="T254" t="s">
        <v>582</v>
      </c>
      <c r="U254">
        <v>0.74454096666666669</v>
      </c>
      <c r="V254">
        <v>0.33101472543118499</v>
      </c>
      <c r="W254">
        <v>0</v>
      </c>
      <c r="X254">
        <v>2.193971413333333E-4</v>
      </c>
      <c r="Y254">
        <v>1.0757750892391851</v>
      </c>
      <c r="Z254">
        <v>1.081030813828282</v>
      </c>
      <c r="AA254">
        <v>0.52999830182705143</v>
      </c>
      <c r="AB254">
        <v>1.33122808540612</v>
      </c>
      <c r="AC254">
        <v>1.2607320519999998</v>
      </c>
      <c r="AD254">
        <v>1.081030813828282</v>
      </c>
      <c r="AE254">
        <v>0.44338840819905767</v>
      </c>
      <c r="AF254">
        <v>1.8612263872331716</v>
      </c>
      <c r="AG254">
        <v>1.7301259397533337</v>
      </c>
      <c r="AI254" t="s">
        <v>265</v>
      </c>
      <c r="AJ254" t="s">
        <v>582</v>
      </c>
      <c r="AK254">
        <f>SUMIFS(DataLandRemPot[CO2 removal potential],DataLandRemPot[ISO3],DataShLandRemPot[[#This Row],[ISO3]])</f>
        <v>1.0757750892391851</v>
      </c>
      <c r="AL254">
        <f>SUMIFS(DataLandRemPot[CO2 removal potential],DataLandRemPot[ISO3],DataShLandRemPot[[#This Row],[ISO3]])+SUMIFS(DataLandRemPot[SCS cropland],DataLandRemPot[ISO3],DataShLandRemPot[[#This Row],[ISO3]])+SUMIFS(DataLandRemPot[SCS grassland],DataLandRemPot[ISO3],DataShLandRemPot[[#This Row],[ISO3]])+SUMIFS(DataLandRemPot[Agroforestry],DataLandRemPot[ISO3],DataShLandRemPot[[#This Row],[ISO3]])</f>
        <v>4.197733528472356</v>
      </c>
      <c r="AM254">
        <f>SUMIFS(DataGHGFAO[TotalGHG_MtCO2e_2019],DataGHGFAO[ISO3],DataShLandRemPot[[#This Row],[ISO3]])-SUMIFS(DataGHGFAO[LULUCF_MtCO2e],DataGHGFAO[ISO3],DataShLandRemPot[[#This Row],[ISO3]])</f>
        <v>25.26</v>
      </c>
      <c r="AN254">
        <f>SUMIFS(DataGHGI[MtCO2e],DataGHGI[ISO3],DataShLandRemPot[[#This Row],[ISO3]])-SUMIFS(DataGHGI[MtCO2e],DataGHGI[Sector],"Land-Use Change and Forestry",DataGHGI[ISO3],DataShLandRemPot[[#This Row],[ISO3]])</f>
        <v>37.942872999999999</v>
      </c>
      <c r="AO254" s="3">
        <f>IFERROR(DataShLandRemPot[[#This Row],[CO2Removal_noagri]]/DataShLandRemPot[[#This Row],[FAOGHG_noLULUCF]],"")</f>
        <v>4.2588087459983569E-2</v>
      </c>
      <c r="AP254" s="3">
        <f>IFERROR(DataShLandRemPot[[#This Row],[CO2Removal_withagri]]/DataShLandRemPot[[#This Row],[FAOGHG_noLULUCF]],"")</f>
        <v>0.16618105813429754</v>
      </c>
      <c r="AQ254" s="3">
        <f>IFERROR(DataShLandRemPot[[#This Row],[CO2Removal_noagri]]/DataShLandRemPot[[#This Row],[GHGI_noLULUCF]],"")</f>
        <v>2.8352494267874367E-2</v>
      </c>
      <c r="AR254" s="3">
        <f>IFERROR(DataShLandRemPot[[#This Row],[CO2Removal_withagri]]/DataShLandRemPot[[#This Row],[GHGI_noLULUCF]],"")</f>
        <v>0.11063299103555907</v>
      </c>
      <c r="AS254" s="3"/>
    </row>
    <row r="255" spans="14:45">
      <c r="N255" t="s">
        <v>239</v>
      </c>
      <c r="O255">
        <v>2010</v>
      </c>
      <c r="P255" t="s">
        <v>638</v>
      </c>
      <c r="Q255">
        <v>11.793642500000001</v>
      </c>
      <c r="S255" t="s">
        <v>253</v>
      </c>
      <c r="T255" t="s">
        <v>254</v>
      </c>
      <c r="U255">
        <v>125.0108703718595</v>
      </c>
      <c r="V255">
        <v>4.5704482208673731</v>
      </c>
      <c r="W255">
        <v>6.8528000000000002</v>
      </c>
      <c r="X255">
        <v>0</v>
      </c>
      <c r="Y255">
        <v>136.43411859272686</v>
      </c>
      <c r="Z255">
        <v>267.25155700237104</v>
      </c>
      <c r="AA255">
        <v>2.9870936397418215</v>
      </c>
      <c r="AB255">
        <v>7.9700384033418867</v>
      </c>
      <c r="AC255">
        <v>7.2757985789999999</v>
      </c>
      <c r="AD255">
        <v>267.25155700237104</v>
      </c>
      <c r="AE255">
        <v>7.0843350918693801E-2</v>
      </c>
      <c r="AF255">
        <v>10.957132043083709</v>
      </c>
      <c r="AG255">
        <v>8.0310791436210588E-2</v>
      </c>
      <c r="AI255" t="s">
        <v>253</v>
      </c>
      <c r="AJ255" t="s">
        <v>254</v>
      </c>
      <c r="AK255">
        <f>SUMIFS(DataLandRemPot[CO2 removal potential],DataLandRemPot[ISO3],DataShLandRemPot[[#This Row],[ISO3]])</f>
        <v>136.43411859272686</v>
      </c>
      <c r="AL255">
        <f>SUMIFS(DataLandRemPot[CO2 removal potential],DataLandRemPot[ISO3],DataShLandRemPot[[#This Row],[ISO3]])+SUMIFS(DataLandRemPot[SCS cropland],DataLandRemPot[ISO3],DataShLandRemPot[[#This Row],[ISO3]])+SUMIFS(DataLandRemPot[SCS grassland],DataLandRemPot[ISO3],DataShLandRemPot[[#This Row],[ISO3]])+SUMIFS(DataLandRemPot[Agroforestry],DataLandRemPot[ISO3],DataShLandRemPot[[#This Row],[ISO3]])</f>
        <v>154.66704921481056</v>
      </c>
      <c r="AM255">
        <f>SUMIFS(DataGHGFAO[TotalGHG_MtCO2e_2019],DataGHGFAO[ISO3],DataShLandRemPot[[#This Row],[ISO3]])-SUMIFS(DataGHGFAO[LULUCF_MtCO2e],DataGHGFAO[ISO3],DataShLandRemPot[[#This Row],[ISO3]])</f>
        <v>37.575254800000003</v>
      </c>
      <c r="AN255">
        <f>SUMIFS(DataGHGI[MtCO2e],DataGHGI[ISO3],DataShLandRemPot[[#This Row],[ISO3]])-SUMIFS(DataGHGI[MtCO2e],DataGHGI[Sector],"Land-Use Change and Forestry",DataGHGI[ISO3],DataShLandRemPot[[#This Row],[ISO3]])</f>
        <v>14.404699999999998</v>
      </c>
      <c r="AO255" s="3">
        <f>IFERROR(DataShLandRemPot[[#This Row],[CO2Removal_noagri]]/DataShLandRemPot[[#This Row],[FAOGHG_noLULUCF]],"")</f>
        <v>3.6309565781767326</v>
      </c>
      <c r="AP255" s="3">
        <f>IFERROR(DataShLandRemPot[[#This Row],[CO2Removal_withagri]]/DataShLandRemPot[[#This Row],[FAOGHG_noLULUCF]],"")</f>
        <v>4.1161942889821876</v>
      </c>
      <c r="AQ255" s="3">
        <f>IFERROR(DataShLandRemPot[[#This Row],[CO2Removal_noagri]]/DataShLandRemPot[[#This Row],[GHGI_noLULUCF]],"")</f>
        <v>9.4715001765206406</v>
      </c>
      <c r="AR255" s="3">
        <f>IFERROR(DataShLandRemPot[[#This Row],[CO2Removal_withagri]]/DataShLandRemPot[[#This Row],[GHGI_noLULUCF]],"")</f>
        <v>10.737262783314513</v>
      </c>
      <c r="AS255" s="3"/>
    </row>
    <row r="256" spans="14:45">
      <c r="N256" t="s">
        <v>239</v>
      </c>
      <c r="O256">
        <v>2010</v>
      </c>
      <c r="P256" t="s">
        <v>639</v>
      </c>
      <c r="Q256">
        <v>1.80345</v>
      </c>
      <c r="S256" t="s">
        <v>127</v>
      </c>
      <c r="T256" t="s">
        <v>128</v>
      </c>
      <c r="U256">
        <v>54.635354109546221</v>
      </c>
      <c r="V256">
        <v>2.3418291259382928</v>
      </c>
      <c r="W256">
        <v>0</v>
      </c>
      <c r="X256">
        <v>0</v>
      </c>
      <c r="Y256">
        <v>56.97718323548451</v>
      </c>
      <c r="Z256">
        <v>86.274907315537547</v>
      </c>
      <c r="AA256">
        <v>3.8245506173343995</v>
      </c>
      <c r="AB256">
        <v>6.6736098103791344</v>
      </c>
      <c r="AC256">
        <v>18.80141025</v>
      </c>
      <c r="AD256">
        <v>86.274907315537547</v>
      </c>
      <c r="AE256">
        <v>0.12168005808697439</v>
      </c>
      <c r="AF256">
        <v>10.498160427713534</v>
      </c>
      <c r="AG256">
        <v>0.18425200811217782</v>
      </c>
      <c r="AI256" t="s">
        <v>127</v>
      </c>
      <c r="AJ256" t="s">
        <v>128</v>
      </c>
      <c r="AK256">
        <f>SUMIFS(DataLandRemPot[CO2 removal potential],DataLandRemPot[ISO3],DataShLandRemPot[[#This Row],[ISO3]])</f>
        <v>56.97718323548451</v>
      </c>
      <c r="AL256">
        <f>SUMIFS(DataLandRemPot[CO2 removal potential],DataLandRemPot[ISO3],DataShLandRemPot[[#This Row],[ISO3]])+SUMIFS(DataLandRemPot[SCS cropland],DataLandRemPot[ISO3],DataShLandRemPot[[#This Row],[ISO3]])+SUMIFS(DataLandRemPot[SCS grassland],DataLandRemPot[ISO3],DataShLandRemPot[[#This Row],[ISO3]])+SUMIFS(DataLandRemPot[Agroforestry],DataLandRemPot[ISO3],DataShLandRemPot[[#This Row],[ISO3]])</f>
        <v>86.27675391319805</v>
      </c>
      <c r="AM256">
        <f>SUMIFS(DataGHGFAO[TotalGHG_MtCO2e_2019],DataGHGFAO[ISO3],DataShLandRemPot[[#This Row],[ISO3]])-SUMIFS(DataGHGFAO[LULUCF_MtCO2e],DataGHGFAO[ISO3],DataShLandRemPot[[#This Row],[ISO3]])</f>
        <v>30.529794199999998</v>
      </c>
      <c r="AN256">
        <f>SUMIFS(DataGHGI[MtCO2e],DataGHGI[ISO3],DataShLandRemPot[[#This Row],[ISO3]])-SUMIFS(DataGHGI[MtCO2e],DataGHGI[Sector],"Land-Use Change and Forestry",DataGHGI[ISO3],DataShLandRemPot[[#This Row],[ISO3]])</f>
        <v>21.184720000000006</v>
      </c>
      <c r="AO256" s="3">
        <f>IFERROR(DataShLandRemPot[[#This Row],[CO2Removal_noagri]]/DataShLandRemPot[[#This Row],[FAOGHG_noLULUCF]],"")</f>
        <v>1.8662812746862381</v>
      </c>
      <c r="AP256" s="3">
        <f>IFERROR(DataShLandRemPot[[#This Row],[CO2Removal_withagri]]/DataShLandRemPot[[#This Row],[FAOGHG_noLULUCF]],"")</f>
        <v>2.8259854405830898</v>
      </c>
      <c r="AQ256" s="3">
        <f>IFERROR(DataShLandRemPot[[#This Row],[CO2Removal_noagri]]/DataShLandRemPot[[#This Row],[GHGI_noLULUCF]],"")</f>
        <v>2.6895414825159123</v>
      </c>
      <c r="AR256" s="3">
        <f>IFERROR(DataShLandRemPot[[#This Row],[CO2Removal_withagri]]/DataShLandRemPot[[#This Row],[GHGI_noLULUCF]],"")</f>
        <v>4.0725935444602541</v>
      </c>
      <c r="AS256" s="3"/>
    </row>
    <row r="257" spans="14:17">
      <c r="N257" t="s">
        <v>239</v>
      </c>
      <c r="O257">
        <v>2010</v>
      </c>
      <c r="P257" t="s">
        <v>640</v>
      </c>
      <c r="Q257">
        <v>7.2431099999999997</v>
      </c>
    </row>
    <row r="258" spans="14:17">
      <c r="N258" t="s">
        <v>239</v>
      </c>
      <c r="O258">
        <v>2010</v>
      </c>
      <c r="P258" t="s">
        <v>641</v>
      </c>
      <c r="Q258">
        <v>-3.1006472</v>
      </c>
    </row>
    <row r="259" spans="14:17">
      <c r="N259" t="s">
        <v>239</v>
      </c>
      <c r="O259">
        <v>2010</v>
      </c>
      <c r="P259" t="s">
        <v>642</v>
      </c>
      <c r="Q259">
        <v>4.3905719999999997</v>
      </c>
    </row>
    <row r="260" spans="14:17">
      <c r="N260" t="s">
        <v>239</v>
      </c>
      <c r="O260">
        <v>2010</v>
      </c>
      <c r="P260" t="s">
        <v>643</v>
      </c>
      <c r="Q260">
        <v>0</v>
      </c>
    </row>
    <row r="261" spans="14:17">
      <c r="N261" t="s">
        <v>77</v>
      </c>
      <c r="O261">
        <v>2000</v>
      </c>
      <c r="P261" t="s">
        <v>638</v>
      </c>
      <c r="Q261">
        <v>87.595600000000005</v>
      </c>
    </row>
    <row r="262" spans="14:17">
      <c r="N262" t="s">
        <v>77</v>
      </c>
      <c r="O262">
        <v>2000</v>
      </c>
      <c r="P262" t="s">
        <v>639</v>
      </c>
      <c r="Q262">
        <v>5.4638299999999997</v>
      </c>
    </row>
    <row r="263" spans="14:17">
      <c r="N263" t="s">
        <v>77</v>
      </c>
      <c r="O263">
        <v>2000</v>
      </c>
      <c r="P263" t="s">
        <v>640</v>
      </c>
      <c r="Q263">
        <v>6.5346200000000003</v>
      </c>
    </row>
    <row r="264" spans="14:17">
      <c r="N264" t="s">
        <v>77</v>
      </c>
      <c r="O264">
        <v>2000</v>
      </c>
      <c r="P264" t="s">
        <v>641</v>
      </c>
      <c r="Q264">
        <v>-7.8798000000000004</v>
      </c>
    </row>
    <row r="265" spans="14:17">
      <c r="N265" t="s">
        <v>77</v>
      </c>
      <c r="O265">
        <v>2000</v>
      </c>
      <c r="P265" t="s">
        <v>642</v>
      </c>
      <c r="Q265">
        <v>11.428538399999999</v>
      </c>
    </row>
    <row r="266" spans="14:17">
      <c r="N266" t="s">
        <v>179</v>
      </c>
      <c r="O266">
        <v>2012</v>
      </c>
      <c r="P266" t="s">
        <v>638</v>
      </c>
      <c r="Q266">
        <v>37.594307000000001</v>
      </c>
    </row>
    <row r="267" spans="14:17">
      <c r="N267" t="s">
        <v>179</v>
      </c>
      <c r="O267">
        <v>2012</v>
      </c>
      <c r="P267" t="s">
        <v>639</v>
      </c>
      <c r="Q267">
        <v>4.5717160000000003</v>
      </c>
    </row>
    <row r="268" spans="14:17">
      <c r="N268" t="s">
        <v>179</v>
      </c>
      <c r="O268">
        <v>2012</v>
      </c>
      <c r="P268" t="s">
        <v>640</v>
      </c>
      <c r="Q268">
        <v>14.647600000000001</v>
      </c>
    </row>
    <row r="269" spans="14:17">
      <c r="N269" t="s">
        <v>179</v>
      </c>
      <c r="O269">
        <v>2012</v>
      </c>
      <c r="P269" t="s">
        <v>641</v>
      </c>
      <c r="Q269">
        <v>20.435490000000001</v>
      </c>
    </row>
    <row r="270" spans="14:17">
      <c r="N270" t="s">
        <v>179</v>
      </c>
      <c r="O270">
        <v>2012</v>
      </c>
      <c r="P270" t="s">
        <v>642</v>
      </c>
      <c r="Q270">
        <v>3.3780079000000001</v>
      </c>
    </row>
    <row r="271" spans="14:17">
      <c r="N271" t="s">
        <v>179</v>
      </c>
      <c r="O271">
        <v>2012</v>
      </c>
      <c r="P271" t="s">
        <v>643</v>
      </c>
      <c r="Q271">
        <v>0</v>
      </c>
    </row>
    <row r="272" spans="14:17">
      <c r="N272" t="s">
        <v>125</v>
      </c>
      <c r="O272">
        <v>2005</v>
      </c>
      <c r="P272" t="s">
        <v>638</v>
      </c>
      <c r="Q272">
        <v>156.99824600000002</v>
      </c>
    </row>
    <row r="273" spans="14:17">
      <c r="N273" t="s">
        <v>125</v>
      </c>
      <c r="O273">
        <v>2005</v>
      </c>
      <c r="P273" t="s">
        <v>639</v>
      </c>
      <c r="Q273">
        <v>26.594701099999998</v>
      </c>
    </row>
    <row r="274" spans="14:17">
      <c r="N274" t="s">
        <v>125</v>
      </c>
      <c r="O274">
        <v>2005</v>
      </c>
      <c r="P274" t="s">
        <v>640</v>
      </c>
      <c r="Q274">
        <v>38.834879999999998</v>
      </c>
    </row>
    <row r="275" spans="14:17">
      <c r="N275" t="s">
        <v>125</v>
      </c>
      <c r="O275">
        <v>2005</v>
      </c>
      <c r="P275" t="s">
        <v>642</v>
      </c>
      <c r="Q275">
        <v>19.203733</v>
      </c>
    </row>
    <row r="276" spans="14:17">
      <c r="N276" t="s">
        <v>347</v>
      </c>
      <c r="O276">
        <v>2000</v>
      </c>
      <c r="P276" t="s">
        <v>638</v>
      </c>
      <c r="Q276">
        <v>0.754</v>
      </c>
    </row>
    <row r="277" spans="14:17">
      <c r="N277" t="s">
        <v>347</v>
      </c>
      <c r="O277">
        <v>2000</v>
      </c>
      <c r="P277" t="s">
        <v>639</v>
      </c>
      <c r="Q277">
        <v>3.5000000000000003E-2</v>
      </c>
    </row>
    <row r="278" spans="14:17">
      <c r="N278" t="s">
        <v>347</v>
      </c>
      <c r="O278">
        <v>2000</v>
      </c>
      <c r="P278" t="s">
        <v>640</v>
      </c>
      <c r="Q278">
        <v>3.1030000000000002</v>
      </c>
    </row>
    <row r="279" spans="14:17">
      <c r="N279" t="s">
        <v>347</v>
      </c>
      <c r="O279">
        <v>2000</v>
      </c>
      <c r="P279" t="s">
        <v>641</v>
      </c>
      <c r="Q279">
        <v>8.2889999999999997</v>
      </c>
    </row>
    <row r="280" spans="14:17">
      <c r="N280" t="s">
        <v>347</v>
      </c>
      <c r="O280">
        <v>2000</v>
      </c>
      <c r="P280" t="s">
        <v>642</v>
      </c>
      <c r="Q280">
        <v>4.2000000000000003E-2</v>
      </c>
    </row>
    <row r="281" spans="14:17">
      <c r="N281" t="s">
        <v>347</v>
      </c>
      <c r="O281">
        <v>2000</v>
      </c>
      <c r="P281" t="s">
        <v>643</v>
      </c>
      <c r="Q281">
        <v>0</v>
      </c>
    </row>
    <row r="282" spans="14:17">
      <c r="N282" t="s">
        <v>183</v>
      </c>
      <c r="O282">
        <v>2018</v>
      </c>
      <c r="P282" t="s">
        <v>638</v>
      </c>
      <c r="Q282">
        <v>253.38403135227557</v>
      </c>
    </row>
    <row r="283" spans="14:17">
      <c r="N283" t="s">
        <v>183</v>
      </c>
      <c r="O283">
        <v>2018</v>
      </c>
      <c r="P283" t="s">
        <v>639</v>
      </c>
      <c r="Q283">
        <v>27.756343282052477</v>
      </c>
    </row>
    <row r="284" spans="14:17">
      <c r="N284" t="s">
        <v>183</v>
      </c>
      <c r="O284">
        <v>2018</v>
      </c>
      <c r="P284" t="s">
        <v>640</v>
      </c>
      <c r="Q284">
        <v>39.643763561635005</v>
      </c>
    </row>
    <row r="285" spans="14:17">
      <c r="N285" t="s">
        <v>183</v>
      </c>
      <c r="O285">
        <v>2018</v>
      </c>
      <c r="P285" t="s">
        <v>644</v>
      </c>
      <c r="Q285">
        <v>-38.096301834650859</v>
      </c>
    </row>
    <row r="286" spans="14:17">
      <c r="N286" t="s">
        <v>183</v>
      </c>
      <c r="O286">
        <v>2018</v>
      </c>
      <c r="P286" t="s">
        <v>642</v>
      </c>
      <c r="Q286">
        <v>13.471026298967486</v>
      </c>
    </row>
    <row r="287" spans="14:17">
      <c r="N287" t="s">
        <v>183</v>
      </c>
      <c r="O287">
        <v>2018</v>
      </c>
      <c r="P287" t="s">
        <v>643</v>
      </c>
      <c r="Q287">
        <v>0</v>
      </c>
    </row>
    <row r="288" spans="14:17">
      <c r="N288" t="s">
        <v>169</v>
      </c>
      <c r="O288">
        <v>2018</v>
      </c>
      <c r="P288" t="s">
        <v>638</v>
      </c>
      <c r="Q288">
        <v>17.590080334352646</v>
      </c>
    </row>
    <row r="289" spans="14:17">
      <c r="N289" t="s">
        <v>169</v>
      </c>
      <c r="O289">
        <v>2018</v>
      </c>
      <c r="P289" t="s">
        <v>639</v>
      </c>
      <c r="Q289">
        <v>0.6252823176418808</v>
      </c>
    </row>
    <row r="290" spans="14:17">
      <c r="N290" t="s">
        <v>169</v>
      </c>
      <c r="O290">
        <v>2018</v>
      </c>
      <c r="P290" t="s">
        <v>640</v>
      </c>
      <c r="Q290">
        <v>1.4377881984402341</v>
      </c>
    </row>
    <row r="291" spans="14:17">
      <c r="N291" t="s">
        <v>169</v>
      </c>
      <c r="O291">
        <v>2018</v>
      </c>
      <c r="P291" t="s">
        <v>644</v>
      </c>
      <c r="Q291">
        <v>-1.9901766153061999</v>
      </c>
    </row>
    <row r="292" spans="14:17">
      <c r="N292" t="s">
        <v>169</v>
      </c>
      <c r="O292">
        <v>2018</v>
      </c>
      <c r="P292" t="s">
        <v>642</v>
      </c>
      <c r="Q292">
        <v>0.32098935162694686</v>
      </c>
    </row>
    <row r="293" spans="14:17">
      <c r="N293" t="s">
        <v>169</v>
      </c>
      <c r="O293">
        <v>2018</v>
      </c>
      <c r="P293" t="s">
        <v>643</v>
      </c>
      <c r="Q293">
        <v>0</v>
      </c>
    </row>
    <row r="294" spans="14:17">
      <c r="N294" t="s">
        <v>345</v>
      </c>
      <c r="O294">
        <v>2013</v>
      </c>
      <c r="P294" t="s">
        <v>638</v>
      </c>
      <c r="Q294">
        <v>19.951117669422203</v>
      </c>
    </row>
    <row r="295" spans="14:17">
      <c r="N295" t="s">
        <v>345</v>
      </c>
      <c r="O295">
        <v>2013</v>
      </c>
      <c r="P295" t="s">
        <v>639</v>
      </c>
      <c r="Q295">
        <v>1.7579984155100001</v>
      </c>
    </row>
    <row r="296" spans="14:17">
      <c r="N296" t="s">
        <v>345</v>
      </c>
      <c r="O296">
        <v>2013</v>
      </c>
      <c r="P296" t="s">
        <v>640</v>
      </c>
      <c r="Q296">
        <v>67.235469899899996</v>
      </c>
    </row>
    <row r="297" spans="14:17">
      <c r="N297" t="s">
        <v>345</v>
      </c>
      <c r="O297">
        <v>2013</v>
      </c>
      <c r="P297" t="s">
        <v>641</v>
      </c>
      <c r="Q297">
        <v>25.50461</v>
      </c>
    </row>
    <row r="298" spans="14:17">
      <c r="N298" t="s">
        <v>345</v>
      </c>
      <c r="O298">
        <v>2013</v>
      </c>
      <c r="P298" t="s">
        <v>642</v>
      </c>
      <c r="Q298">
        <v>6.0513743694699995</v>
      </c>
    </row>
    <row r="299" spans="14:17">
      <c r="N299" t="s">
        <v>129</v>
      </c>
      <c r="O299">
        <v>2018</v>
      </c>
      <c r="P299" t="s">
        <v>638</v>
      </c>
      <c r="Q299">
        <v>42.138704403322492</v>
      </c>
    </row>
    <row r="300" spans="14:17">
      <c r="N300" t="s">
        <v>129</v>
      </c>
      <c r="O300">
        <v>2018</v>
      </c>
      <c r="P300" t="s">
        <v>639</v>
      </c>
      <c r="Q300">
        <v>5.8380620329747179</v>
      </c>
    </row>
    <row r="301" spans="14:17">
      <c r="N301" t="s">
        <v>129</v>
      </c>
      <c r="O301">
        <v>2018</v>
      </c>
      <c r="P301" t="s">
        <v>640</v>
      </c>
      <c r="Q301">
        <v>6.5624926680487841</v>
      </c>
    </row>
    <row r="302" spans="14:17">
      <c r="N302" t="s">
        <v>129</v>
      </c>
      <c r="O302">
        <v>2018</v>
      </c>
      <c r="P302" t="s">
        <v>644</v>
      </c>
      <c r="Q302">
        <v>-10.267824527333341</v>
      </c>
    </row>
    <row r="303" spans="14:17">
      <c r="N303" t="s">
        <v>129</v>
      </c>
      <c r="O303">
        <v>2018</v>
      </c>
      <c r="P303" t="s">
        <v>642</v>
      </c>
      <c r="Q303">
        <v>1.819809038724</v>
      </c>
    </row>
    <row r="304" spans="14:17">
      <c r="N304" t="s">
        <v>129</v>
      </c>
      <c r="O304">
        <v>2018</v>
      </c>
      <c r="P304" t="s">
        <v>643</v>
      </c>
      <c r="Q304">
        <v>0</v>
      </c>
    </row>
    <row r="305" spans="14:17">
      <c r="N305" t="s">
        <v>229</v>
      </c>
      <c r="O305">
        <v>2004</v>
      </c>
      <c r="P305" t="s">
        <v>638</v>
      </c>
      <c r="Q305">
        <v>1.65263</v>
      </c>
    </row>
    <row r="306" spans="14:17">
      <c r="N306" t="s">
        <v>229</v>
      </c>
      <c r="O306">
        <v>2004</v>
      </c>
      <c r="P306" t="s">
        <v>640</v>
      </c>
      <c r="Q306">
        <v>0.962615</v>
      </c>
    </row>
    <row r="307" spans="14:17">
      <c r="N307" t="s">
        <v>229</v>
      </c>
      <c r="O307">
        <v>2004</v>
      </c>
      <c r="P307" t="s">
        <v>641</v>
      </c>
      <c r="Q307">
        <v>-7.9877000000000002</v>
      </c>
    </row>
    <row r="308" spans="14:17">
      <c r="N308" t="s">
        <v>229</v>
      </c>
      <c r="O308">
        <v>2004</v>
      </c>
      <c r="P308" t="s">
        <v>642</v>
      </c>
      <c r="Q308">
        <v>9.4819999999999988E-2</v>
      </c>
    </row>
    <row r="309" spans="14:17">
      <c r="N309" t="s">
        <v>221</v>
      </c>
      <c r="O309">
        <v>2018</v>
      </c>
      <c r="P309" t="s">
        <v>638</v>
      </c>
      <c r="Q309">
        <v>318.34448352208403</v>
      </c>
    </row>
    <row r="310" spans="14:17">
      <c r="N310" t="s">
        <v>221</v>
      </c>
      <c r="O310">
        <v>2018</v>
      </c>
      <c r="P310" t="s">
        <v>639</v>
      </c>
      <c r="Q310">
        <v>41.20455952844511</v>
      </c>
    </row>
    <row r="311" spans="14:17">
      <c r="N311" t="s">
        <v>221</v>
      </c>
      <c r="O311">
        <v>2018</v>
      </c>
      <c r="P311" t="s">
        <v>640</v>
      </c>
      <c r="Q311">
        <v>75.028742078013437</v>
      </c>
    </row>
    <row r="312" spans="14:17">
      <c r="N312" t="s">
        <v>221</v>
      </c>
      <c r="O312">
        <v>2018</v>
      </c>
      <c r="P312" t="s">
        <v>644</v>
      </c>
      <c r="Q312">
        <v>-25.381624809203203</v>
      </c>
    </row>
    <row r="313" spans="14:17">
      <c r="N313" t="s">
        <v>221</v>
      </c>
      <c r="O313">
        <v>2018</v>
      </c>
      <c r="P313" t="s">
        <v>642</v>
      </c>
      <c r="Q313">
        <v>17.631898835765785</v>
      </c>
    </row>
    <row r="314" spans="14:17">
      <c r="N314" t="s">
        <v>13</v>
      </c>
      <c r="O314">
        <v>2000</v>
      </c>
      <c r="P314" t="s">
        <v>638</v>
      </c>
      <c r="Q314">
        <v>0.15702906</v>
      </c>
    </row>
    <row r="315" spans="14:17">
      <c r="N315" t="s">
        <v>13</v>
      </c>
      <c r="O315">
        <v>2000</v>
      </c>
      <c r="P315" t="s">
        <v>639</v>
      </c>
      <c r="Q315">
        <v>7.1249999999999997E-5</v>
      </c>
    </row>
    <row r="316" spans="14:17">
      <c r="N316" t="s">
        <v>13</v>
      </c>
      <c r="O316">
        <v>2000</v>
      </c>
      <c r="P316" t="s">
        <v>640</v>
      </c>
      <c r="Q316">
        <v>5.8060000000000002E-4</v>
      </c>
    </row>
    <row r="317" spans="14:17">
      <c r="N317" t="s">
        <v>13</v>
      </c>
      <c r="O317">
        <v>2000</v>
      </c>
      <c r="P317" t="s">
        <v>641</v>
      </c>
      <c r="Q317">
        <v>-0.56840394999999999</v>
      </c>
    </row>
    <row r="318" spans="14:17">
      <c r="N318" t="s">
        <v>13</v>
      </c>
      <c r="O318">
        <v>2000</v>
      </c>
      <c r="P318" t="s">
        <v>642</v>
      </c>
      <c r="Q318">
        <v>1.6247630000000002E-2</v>
      </c>
    </row>
    <row r="319" spans="14:17">
      <c r="N319" t="s">
        <v>59</v>
      </c>
      <c r="O319">
        <v>2000</v>
      </c>
      <c r="P319" t="s">
        <v>638</v>
      </c>
      <c r="Q319">
        <v>5.3023800000000003</v>
      </c>
    </row>
    <row r="320" spans="14:17">
      <c r="N320" t="s">
        <v>59</v>
      </c>
      <c r="O320">
        <v>2000</v>
      </c>
      <c r="P320" t="s">
        <v>639</v>
      </c>
      <c r="Q320">
        <v>9.01E-2</v>
      </c>
    </row>
    <row r="321" spans="14:17">
      <c r="N321" t="s">
        <v>59</v>
      </c>
      <c r="O321">
        <v>2000</v>
      </c>
      <c r="P321" t="s">
        <v>640</v>
      </c>
      <c r="Q321">
        <v>0.36001</v>
      </c>
    </row>
    <row r="322" spans="14:17">
      <c r="N322" t="s">
        <v>59</v>
      </c>
      <c r="O322">
        <v>2000</v>
      </c>
      <c r="P322" t="s">
        <v>641</v>
      </c>
      <c r="Q322">
        <v>-64.155500000000004</v>
      </c>
    </row>
    <row r="323" spans="14:17">
      <c r="N323" t="s">
        <v>59</v>
      </c>
      <c r="O323">
        <v>2000</v>
      </c>
      <c r="P323" t="s">
        <v>642</v>
      </c>
      <c r="Q323">
        <v>0.40705999999999998</v>
      </c>
    </row>
    <row r="324" spans="14:17">
      <c r="N324" t="s">
        <v>165</v>
      </c>
      <c r="O324">
        <v>2018</v>
      </c>
      <c r="P324" t="s">
        <v>638</v>
      </c>
      <c r="Q324">
        <v>375.27229866952052</v>
      </c>
    </row>
    <row r="325" spans="14:17">
      <c r="N325" t="s">
        <v>165</v>
      </c>
      <c r="O325">
        <v>2018</v>
      </c>
      <c r="P325" t="s">
        <v>639</v>
      </c>
      <c r="Q325">
        <v>28.507406199949909</v>
      </c>
    </row>
    <row r="326" spans="14:17">
      <c r="N326" t="s">
        <v>165</v>
      </c>
      <c r="O326">
        <v>2018</v>
      </c>
      <c r="P326" t="s">
        <v>640</v>
      </c>
      <c r="Q326">
        <v>41.159246299456861</v>
      </c>
    </row>
    <row r="327" spans="14:17">
      <c r="N327" t="s">
        <v>165</v>
      </c>
      <c r="O327">
        <v>2018</v>
      </c>
      <c r="P327" t="s">
        <v>644</v>
      </c>
      <c r="Q327">
        <v>-9.9680030419241472</v>
      </c>
    </row>
    <row r="328" spans="14:17">
      <c r="N328" t="s">
        <v>165</v>
      </c>
      <c r="O328">
        <v>2018</v>
      </c>
      <c r="P328" t="s">
        <v>642</v>
      </c>
      <c r="Q328">
        <v>20.992924079129473</v>
      </c>
    </row>
    <row r="329" spans="14:17">
      <c r="N329" t="s">
        <v>165</v>
      </c>
      <c r="O329">
        <v>2018</v>
      </c>
      <c r="P329" t="s">
        <v>643</v>
      </c>
      <c r="Q329">
        <v>0</v>
      </c>
    </row>
    <row r="330" spans="14:17">
      <c r="N330" t="s">
        <v>163</v>
      </c>
      <c r="O330">
        <v>2013</v>
      </c>
      <c r="P330" t="s">
        <v>638</v>
      </c>
      <c r="Q330">
        <v>9.3846399999999992</v>
      </c>
    </row>
    <row r="331" spans="14:17">
      <c r="N331" t="s">
        <v>163</v>
      </c>
      <c r="O331">
        <v>2013</v>
      </c>
      <c r="P331" t="s">
        <v>639</v>
      </c>
      <c r="Q331">
        <v>3.2288915060000001</v>
      </c>
    </row>
    <row r="332" spans="14:17">
      <c r="N332" t="s">
        <v>163</v>
      </c>
      <c r="O332">
        <v>2013</v>
      </c>
      <c r="P332" t="s">
        <v>640</v>
      </c>
      <c r="Q332">
        <v>2.7320100000000003</v>
      </c>
    </row>
    <row r="333" spans="14:17">
      <c r="N333" t="s">
        <v>163</v>
      </c>
      <c r="O333">
        <v>2013</v>
      </c>
      <c r="P333" t="s">
        <v>641</v>
      </c>
      <c r="Q333">
        <v>-4.1226440000000002</v>
      </c>
    </row>
    <row r="334" spans="14:17">
      <c r="N334" t="s">
        <v>163</v>
      </c>
      <c r="O334">
        <v>2013</v>
      </c>
      <c r="P334" t="s">
        <v>642</v>
      </c>
      <c r="Q334">
        <v>1.2645999999999999</v>
      </c>
    </row>
    <row r="335" spans="14:17">
      <c r="N335" t="s">
        <v>163</v>
      </c>
      <c r="O335">
        <v>2013</v>
      </c>
      <c r="P335" t="s">
        <v>643</v>
      </c>
      <c r="Q335">
        <v>0</v>
      </c>
    </row>
    <row r="336" spans="14:17">
      <c r="N336" t="s">
        <v>361</v>
      </c>
      <c r="O336">
        <v>2006</v>
      </c>
      <c r="P336" t="s">
        <v>638</v>
      </c>
      <c r="Q336">
        <v>9.2336100000000005</v>
      </c>
    </row>
    <row r="337" spans="14:17">
      <c r="N337" t="s">
        <v>361</v>
      </c>
      <c r="O337">
        <v>2006</v>
      </c>
      <c r="P337" t="s">
        <v>639</v>
      </c>
      <c r="Q337">
        <v>0.24345</v>
      </c>
    </row>
    <row r="338" spans="14:17">
      <c r="N338" t="s">
        <v>361</v>
      </c>
      <c r="O338">
        <v>2006</v>
      </c>
      <c r="P338" t="s">
        <v>640</v>
      </c>
      <c r="Q338">
        <v>6.4836299999999998</v>
      </c>
    </row>
    <row r="339" spans="14:17">
      <c r="N339" t="s">
        <v>361</v>
      </c>
      <c r="O339">
        <v>2006</v>
      </c>
      <c r="P339" t="s">
        <v>641</v>
      </c>
      <c r="Q339">
        <v>5.5660500000000006</v>
      </c>
    </row>
    <row r="340" spans="14:17">
      <c r="N340" t="s">
        <v>361</v>
      </c>
      <c r="O340">
        <v>2006</v>
      </c>
      <c r="P340" t="s">
        <v>642</v>
      </c>
      <c r="Q340">
        <v>2.2663500000000001</v>
      </c>
    </row>
    <row r="341" spans="14:17">
      <c r="N341" t="s">
        <v>329</v>
      </c>
      <c r="O341">
        <v>2000</v>
      </c>
      <c r="P341" t="s">
        <v>638</v>
      </c>
      <c r="Q341">
        <v>2.4089999999999998</v>
      </c>
    </row>
    <row r="342" spans="14:17">
      <c r="N342" t="s">
        <v>329</v>
      </c>
      <c r="O342">
        <v>2000</v>
      </c>
      <c r="P342" t="s">
        <v>639</v>
      </c>
      <c r="Q342">
        <v>1.2999999999999999E-2</v>
      </c>
    </row>
    <row r="343" spans="14:17">
      <c r="N343" t="s">
        <v>329</v>
      </c>
      <c r="O343">
        <v>2000</v>
      </c>
      <c r="P343" t="s">
        <v>640</v>
      </c>
      <c r="Q343">
        <v>45.228000000000002</v>
      </c>
    </row>
    <row r="344" spans="14:17">
      <c r="N344" t="s">
        <v>329</v>
      </c>
      <c r="O344">
        <v>2000</v>
      </c>
      <c r="P344" t="s">
        <v>641</v>
      </c>
      <c r="Q344">
        <v>-443.971</v>
      </c>
    </row>
    <row r="345" spans="14:17">
      <c r="N345" t="s">
        <v>329</v>
      </c>
      <c r="O345">
        <v>2000</v>
      </c>
      <c r="P345" t="s">
        <v>642</v>
      </c>
      <c r="Q345">
        <v>6.3E-2</v>
      </c>
    </row>
    <row r="346" spans="14:17">
      <c r="N346" t="s">
        <v>313</v>
      </c>
      <c r="O346">
        <v>2000</v>
      </c>
      <c r="P346" t="s">
        <v>638</v>
      </c>
      <c r="Q346">
        <v>0.34013299999999996</v>
      </c>
    </row>
    <row r="347" spans="14:17">
      <c r="N347" t="s">
        <v>313</v>
      </c>
      <c r="O347">
        <v>2000</v>
      </c>
      <c r="P347" t="s">
        <v>639</v>
      </c>
      <c r="Q347">
        <v>17.267368999999999</v>
      </c>
    </row>
    <row r="348" spans="14:17">
      <c r="N348" t="s">
        <v>313</v>
      </c>
      <c r="O348">
        <v>2000</v>
      </c>
      <c r="P348" t="s">
        <v>640</v>
      </c>
      <c r="Q348">
        <v>1.568716</v>
      </c>
    </row>
    <row r="349" spans="14:17">
      <c r="N349" t="s">
        <v>313</v>
      </c>
      <c r="O349">
        <v>2000</v>
      </c>
      <c r="P349" t="s">
        <v>641</v>
      </c>
      <c r="Q349">
        <v>0.43607199999999896</v>
      </c>
    </row>
    <row r="350" spans="14:17">
      <c r="N350" t="s">
        <v>313</v>
      </c>
      <c r="O350">
        <v>2000</v>
      </c>
      <c r="P350" t="s">
        <v>642</v>
      </c>
      <c r="Q350">
        <v>0.20697300000000002</v>
      </c>
    </row>
    <row r="351" spans="14:17">
      <c r="N351" t="s">
        <v>319</v>
      </c>
      <c r="O351">
        <v>2010</v>
      </c>
      <c r="P351" t="s">
        <v>638</v>
      </c>
      <c r="Q351">
        <v>6.8935900000000006</v>
      </c>
    </row>
    <row r="352" spans="14:17">
      <c r="N352" t="s">
        <v>319</v>
      </c>
      <c r="O352">
        <v>2010</v>
      </c>
      <c r="P352" t="s">
        <v>640</v>
      </c>
      <c r="Q352">
        <v>3.9427099999999999</v>
      </c>
    </row>
    <row r="353" spans="14:17">
      <c r="N353" t="s">
        <v>319</v>
      </c>
      <c r="O353">
        <v>2010</v>
      </c>
      <c r="P353" t="s">
        <v>641</v>
      </c>
      <c r="Q353">
        <v>-10.718</v>
      </c>
    </row>
    <row r="354" spans="14:17">
      <c r="N354" t="s">
        <v>319</v>
      </c>
      <c r="O354">
        <v>2010</v>
      </c>
      <c r="P354" t="s">
        <v>642</v>
      </c>
      <c r="Q354">
        <v>4.9686000000000001E-2</v>
      </c>
    </row>
    <row r="355" spans="14:17">
      <c r="N355" t="s">
        <v>319</v>
      </c>
      <c r="O355">
        <v>2010</v>
      </c>
      <c r="P355" t="s">
        <v>643</v>
      </c>
      <c r="Q355">
        <v>2.1789999999999998</v>
      </c>
    </row>
    <row r="356" spans="14:17">
      <c r="N356" t="s">
        <v>121</v>
      </c>
      <c r="O356">
        <v>2018</v>
      </c>
      <c r="P356" t="s">
        <v>638</v>
      </c>
      <c r="Q356">
        <v>67.307351577637533</v>
      </c>
    </row>
    <row r="357" spans="14:17">
      <c r="N357" t="s">
        <v>121</v>
      </c>
      <c r="O357">
        <v>2018</v>
      </c>
      <c r="P357" t="s">
        <v>639</v>
      </c>
      <c r="Q357">
        <v>12.386923242841441</v>
      </c>
    </row>
    <row r="358" spans="14:17">
      <c r="N358" t="s">
        <v>121</v>
      </c>
      <c r="O358">
        <v>2018</v>
      </c>
      <c r="P358" t="s">
        <v>640</v>
      </c>
      <c r="Q358">
        <v>7.781498047686596</v>
      </c>
    </row>
    <row r="359" spans="14:17">
      <c r="N359" t="s">
        <v>121</v>
      </c>
      <c r="O359">
        <v>2018</v>
      </c>
      <c r="P359" t="s">
        <v>644</v>
      </c>
      <c r="Q359">
        <v>-2.9778947948552568</v>
      </c>
    </row>
    <row r="360" spans="14:17">
      <c r="N360" t="s">
        <v>121</v>
      </c>
      <c r="O360">
        <v>2018</v>
      </c>
      <c r="P360" t="s">
        <v>642</v>
      </c>
      <c r="Q360">
        <v>4.7458872926412425</v>
      </c>
    </row>
    <row r="361" spans="14:17">
      <c r="N361" t="s">
        <v>121</v>
      </c>
      <c r="O361">
        <v>2018</v>
      </c>
      <c r="P361" t="s">
        <v>643</v>
      </c>
      <c r="Q361">
        <v>0</v>
      </c>
    </row>
    <row r="362" spans="14:17">
      <c r="N362" t="s">
        <v>27</v>
      </c>
      <c r="O362">
        <v>1994</v>
      </c>
      <c r="P362" t="s">
        <v>638</v>
      </c>
      <c r="Q362">
        <v>0.13603999999999999</v>
      </c>
    </row>
    <row r="363" spans="14:17">
      <c r="N363" t="s">
        <v>27</v>
      </c>
      <c r="O363">
        <v>1994</v>
      </c>
      <c r="P363" t="s">
        <v>640</v>
      </c>
      <c r="Q363">
        <v>4.2509999999999998E-4</v>
      </c>
    </row>
    <row r="364" spans="14:17">
      <c r="N364" t="s">
        <v>27</v>
      </c>
      <c r="O364">
        <v>1994</v>
      </c>
      <c r="P364" t="s">
        <v>641</v>
      </c>
      <c r="Q364">
        <v>-9.1999999999999998E-2</v>
      </c>
    </row>
    <row r="365" spans="14:17">
      <c r="N365" t="s">
        <v>27</v>
      </c>
      <c r="O365">
        <v>1994</v>
      </c>
      <c r="P365" t="s">
        <v>642</v>
      </c>
      <c r="Q365">
        <v>1.47</v>
      </c>
    </row>
    <row r="366" spans="14:17">
      <c r="N366" t="s">
        <v>257</v>
      </c>
      <c r="O366">
        <v>2005</v>
      </c>
      <c r="P366" t="s">
        <v>638</v>
      </c>
      <c r="Q366">
        <v>12.166238999999999</v>
      </c>
    </row>
    <row r="367" spans="14:17">
      <c r="N367" t="s">
        <v>257</v>
      </c>
      <c r="O367">
        <v>2005</v>
      </c>
      <c r="P367" t="s">
        <v>639</v>
      </c>
      <c r="Q367">
        <v>1.5410889999999999</v>
      </c>
    </row>
    <row r="368" spans="14:17">
      <c r="N368" t="s">
        <v>257</v>
      </c>
      <c r="O368">
        <v>2005</v>
      </c>
      <c r="P368" t="s">
        <v>640</v>
      </c>
      <c r="Q368">
        <v>8.0083839999999995</v>
      </c>
    </row>
    <row r="369" spans="14:17">
      <c r="N369" t="s">
        <v>257</v>
      </c>
      <c r="O369">
        <v>2005</v>
      </c>
      <c r="P369" t="s">
        <v>641</v>
      </c>
      <c r="Q369">
        <v>-15.994665999999999</v>
      </c>
    </row>
    <row r="370" spans="14:17">
      <c r="N370" t="s">
        <v>257</v>
      </c>
      <c r="O370">
        <v>2005</v>
      </c>
      <c r="P370" t="s">
        <v>642</v>
      </c>
      <c r="Q370">
        <v>1.2325599999999999</v>
      </c>
    </row>
    <row r="371" spans="14:17">
      <c r="N371" t="s">
        <v>177</v>
      </c>
      <c r="O371">
        <v>2004</v>
      </c>
      <c r="P371" t="s">
        <v>638</v>
      </c>
      <c r="Q371">
        <v>1.657</v>
      </c>
    </row>
    <row r="372" spans="14:17">
      <c r="N372" t="s">
        <v>177</v>
      </c>
      <c r="O372">
        <v>2004</v>
      </c>
      <c r="P372" t="s">
        <v>640</v>
      </c>
      <c r="Q372">
        <v>1.3303099999999999</v>
      </c>
    </row>
    <row r="373" spans="14:17">
      <c r="N373" t="s">
        <v>177</v>
      </c>
      <c r="O373">
        <v>2004</v>
      </c>
      <c r="P373" t="s">
        <v>641</v>
      </c>
      <c r="Q373">
        <v>-54.644100000000002</v>
      </c>
    </row>
    <row r="374" spans="14:17">
      <c r="N374" t="s">
        <v>177</v>
      </c>
      <c r="O374">
        <v>2004</v>
      </c>
      <c r="P374" t="s">
        <v>642</v>
      </c>
      <c r="Q374">
        <v>8.4400000000000003E-2</v>
      </c>
    </row>
    <row r="375" spans="14:17">
      <c r="N375" t="s">
        <v>247</v>
      </c>
      <c r="O375">
        <v>2000</v>
      </c>
      <c r="P375" t="s">
        <v>638</v>
      </c>
      <c r="Q375">
        <v>3.4350000000000001</v>
      </c>
    </row>
    <row r="376" spans="14:17">
      <c r="N376" t="s">
        <v>247</v>
      </c>
      <c r="O376">
        <v>2000</v>
      </c>
      <c r="P376" t="s">
        <v>639</v>
      </c>
      <c r="Q376">
        <v>0.68996999999999997</v>
      </c>
    </row>
    <row r="377" spans="14:17">
      <c r="N377" t="s">
        <v>247</v>
      </c>
      <c r="O377">
        <v>2000</v>
      </c>
      <c r="P377" t="s">
        <v>640</v>
      </c>
      <c r="Q377">
        <v>4.4303810000000006</v>
      </c>
    </row>
    <row r="378" spans="14:17">
      <c r="N378" t="s">
        <v>247</v>
      </c>
      <c r="O378">
        <v>2000</v>
      </c>
      <c r="P378" t="s">
        <v>641</v>
      </c>
      <c r="Q378">
        <v>4.1806200000000002</v>
      </c>
    </row>
    <row r="379" spans="14:17">
      <c r="N379" t="s">
        <v>247</v>
      </c>
      <c r="O379">
        <v>2000</v>
      </c>
      <c r="P379" t="s">
        <v>642</v>
      </c>
      <c r="Q379">
        <v>1.74275</v>
      </c>
    </row>
    <row r="380" spans="14:17">
      <c r="N380" t="s">
        <v>189</v>
      </c>
      <c r="O380">
        <v>2018</v>
      </c>
      <c r="P380" t="s">
        <v>638</v>
      </c>
      <c r="Q380">
        <v>16.443043396810332</v>
      </c>
    </row>
    <row r="381" spans="14:17">
      <c r="N381" t="s">
        <v>189</v>
      </c>
      <c r="O381">
        <v>2018</v>
      </c>
      <c r="P381" t="s">
        <v>639</v>
      </c>
      <c r="Q381">
        <v>2.5908978445155846</v>
      </c>
    </row>
    <row r="382" spans="14:17">
      <c r="N382" t="s">
        <v>189</v>
      </c>
      <c r="O382">
        <v>2018</v>
      </c>
      <c r="P382" t="s">
        <v>640</v>
      </c>
      <c r="Q382">
        <v>2.720299918829455</v>
      </c>
    </row>
    <row r="383" spans="14:17">
      <c r="N383" t="s">
        <v>189</v>
      </c>
      <c r="O383">
        <v>2018</v>
      </c>
      <c r="P383" t="s">
        <v>644</v>
      </c>
      <c r="Q383">
        <v>-5.0942263140404371</v>
      </c>
    </row>
    <row r="384" spans="14:17">
      <c r="N384" t="s">
        <v>189</v>
      </c>
      <c r="O384">
        <v>2018</v>
      </c>
      <c r="P384" t="s">
        <v>642</v>
      </c>
      <c r="Q384">
        <v>2.0385546444183009</v>
      </c>
    </row>
    <row r="385" spans="14:17">
      <c r="N385" t="s">
        <v>189</v>
      </c>
      <c r="O385">
        <v>2018</v>
      </c>
      <c r="P385" t="s">
        <v>643</v>
      </c>
      <c r="Q385">
        <v>0</v>
      </c>
    </row>
    <row r="386" spans="14:17">
      <c r="N386" t="s">
        <v>309</v>
      </c>
      <c r="O386">
        <v>2000</v>
      </c>
      <c r="P386" t="s">
        <v>638</v>
      </c>
      <c r="Q386">
        <v>1.5683699999999998</v>
      </c>
    </row>
    <row r="387" spans="14:17">
      <c r="N387" t="s">
        <v>309</v>
      </c>
      <c r="O387">
        <v>2000</v>
      </c>
      <c r="P387" t="s">
        <v>640</v>
      </c>
      <c r="Q387">
        <v>4.7713599999999996</v>
      </c>
    </row>
    <row r="388" spans="14:17">
      <c r="N388" t="s">
        <v>309</v>
      </c>
      <c r="O388">
        <v>2000</v>
      </c>
      <c r="P388" t="s">
        <v>641</v>
      </c>
      <c r="Q388">
        <v>1.1492</v>
      </c>
    </row>
    <row r="389" spans="14:17">
      <c r="N389" t="s">
        <v>309</v>
      </c>
      <c r="O389">
        <v>2000</v>
      </c>
      <c r="P389" t="s">
        <v>642</v>
      </c>
      <c r="Q389">
        <v>0.18966999999999998</v>
      </c>
    </row>
    <row r="390" spans="14:17">
      <c r="N390" t="s">
        <v>309</v>
      </c>
      <c r="O390">
        <v>2000</v>
      </c>
      <c r="P390" t="s">
        <v>643</v>
      </c>
      <c r="Q390">
        <v>0.15372</v>
      </c>
    </row>
    <row r="391" spans="14:17">
      <c r="N391" t="s">
        <v>161</v>
      </c>
      <c r="O391">
        <v>2018</v>
      </c>
      <c r="P391" t="s">
        <v>638</v>
      </c>
      <c r="Q391">
        <v>45.518845480422549</v>
      </c>
    </row>
    <row r="392" spans="14:17">
      <c r="N392" t="s">
        <v>161</v>
      </c>
      <c r="O392">
        <v>2018</v>
      </c>
      <c r="P392" t="s">
        <v>639</v>
      </c>
      <c r="Q392">
        <v>7.111685334547369</v>
      </c>
    </row>
    <row r="393" spans="14:17">
      <c r="N393" t="s">
        <v>161</v>
      </c>
      <c r="O393">
        <v>2018</v>
      </c>
      <c r="P393" t="s">
        <v>640</v>
      </c>
      <c r="Q393">
        <v>7.1456379261505809</v>
      </c>
    </row>
    <row r="394" spans="14:17">
      <c r="N394" t="s">
        <v>161</v>
      </c>
      <c r="O394">
        <v>2018</v>
      </c>
      <c r="P394" t="s">
        <v>644</v>
      </c>
      <c r="Q394">
        <v>-4.6599352238314529</v>
      </c>
    </row>
    <row r="395" spans="14:17">
      <c r="N395" t="s">
        <v>161</v>
      </c>
      <c r="O395">
        <v>2018</v>
      </c>
      <c r="P395" t="s">
        <v>642</v>
      </c>
      <c r="Q395">
        <v>3.44339167197045</v>
      </c>
    </row>
    <row r="396" spans="14:17">
      <c r="N396" t="s">
        <v>161</v>
      </c>
      <c r="O396">
        <v>2018</v>
      </c>
      <c r="P396" t="s">
        <v>643</v>
      </c>
      <c r="Q396">
        <v>0</v>
      </c>
    </row>
    <row r="397" spans="14:17">
      <c r="N397" t="s">
        <v>123</v>
      </c>
      <c r="O397">
        <v>2000</v>
      </c>
      <c r="P397" t="s">
        <v>638</v>
      </c>
      <c r="Q397">
        <v>280.93621999999999</v>
      </c>
    </row>
    <row r="398" spans="14:17">
      <c r="N398" t="s">
        <v>123</v>
      </c>
      <c r="O398">
        <v>2000</v>
      </c>
      <c r="P398" t="s">
        <v>639</v>
      </c>
      <c r="Q398">
        <v>42.668959999999998</v>
      </c>
    </row>
    <row r="399" spans="14:17">
      <c r="N399" t="s">
        <v>123</v>
      </c>
      <c r="O399">
        <v>2000</v>
      </c>
      <c r="P399" t="s">
        <v>640</v>
      </c>
      <c r="Q399">
        <v>73.399979999999999</v>
      </c>
    </row>
    <row r="400" spans="14:17">
      <c r="N400" t="s">
        <v>123</v>
      </c>
      <c r="O400">
        <v>2000</v>
      </c>
      <c r="P400" t="s">
        <v>641</v>
      </c>
      <c r="Q400">
        <v>821.25444999999991</v>
      </c>
    </row>
    <row r="401" spans="14:17">
      <c r="N401" t="s">
        <v>123</v>
      </c>
      <c r="O401">
        <v>2000</v>
      </c>
      <c r="P401" t="s">
        <v>642</v>
      </c>
      <c r="Q401">
        <v>157.32832000000002</v>
      </c>
    </row>
    <row r="402" spans="14:17">
      <c r="N402" t="s">
        <v>227</v>
      </c>
      <c r="O402">
        <v>2010</v>
      </c>
      <c r="P402" t="s">
        <v>638</v>
      </c>
      <c r="Q402">
        <v>1510.1193799999999</v>
      </c>
    </row>
    <row r="403" spans="14:17">
      <c r="N403" t="s">
        <v>227</v>
      </c>
      <c r="O403">
        <v>2010</v>
      </c>
      <c r="P403" t="s">
        <v>639</v>
      </c>
      <c r="Q403">
        <v>135.51217238000001</v>
      </c>
    </row>
    <row r="404" spans="14:17">
      <c r="N404" t="s">
        <v>227</v>
      </c>
      <c r="O404">
        <v>2010</v>
      </c>
      <c r="P404" t="s">
        <v>640</v>
      </c>
      <c r="Q404">
        <v>390.16538000000003</v>
      </c>
    </row>
    <row r="405" spans="14:17">
      <c r="N405" t="s">
        <v>227</v>
      </c>
      <c r="O405">
        <v>2010</v>
      </c>
      <c r="P405" t="s">
        <v>641</v>
      </c>
      <c r="Q405">
        <v>-252.53195000000002</v>
      </c>
    </row>
    <row r="406" spans="14:17">
      <c r="N406" t="s">
        <v>227</v>
      </c>
      <c r="O406">
        <v>2010</v>
      </c>
      <c r="P406" t="s">
        <v>642</v>
      </c>
      <c r="Q406">
        <v>65.052800000000005</v>
      </c>
    </row>
    <row r="407" spans="14:17">
      <c r="N407" t="s">
        <v>305</v>
      </c>
      <c r="O407">
        <v>2018</v>
      </c>
      <c r="P407" t="s">
        <v>638</v>
      </c>
      <c r="Q407">
        <v>36.582867519792771</v>
      </c>
    </row>
    <row r="408" spans="14:17">
      <c r="N408" t="s">
        <v>305</v>
      </c>
      <c r="O408">
        <v>2018</v>
      </c>
      <c r="P408" t="s">
        <v>639</v>
      </c>
      <c r="Q408">
        <v>3.5084994994137451</v>
      </c>
    </row>
    <row r="409" spans="14:17">
      <c r="N409" t="s">
        <v>305</v>
      </c>
      <c r="O409">
        <v>2018</v>
      </c>
      <c r="P409" t="s">
        <v>640</v>
      </c>
      <c r="Q409">
        <v>19.953069960280761</v>
      </c>
    </row>
    <row r="410" spans="14:17">
      <c r="N410" t="s">
        <v>305</v>
      </c>
      <c r="O410">
        <v>2018</v>
      </c>
      <c r="P410" t="s">
        <v>644</v>
      </c>
      <c r="Q410">
        <v>4.2976875498770601</v>
      </c>
    </row>
    <row r="411" spans="14:17">
      <c r="N411" t="s">
        <v>305</v>
      </c>
      <c r="O411">
        <v>2018</v>
      </c>
      <c r="P411" t="s">
        <v>642</v>
      </c>
      <c r="Q411">
        <v>0.89010404199228743</v>
      </c>
    </row>
    <row r="412" spans="14:17">
      <c r="N412" t="s">
        <v>305</v>
      </c>
      <c r="O412">
        <v>2018</v>
      </c>
      <c r="P412" t="s">
        <v>643</v>
      </c>
      <c r="Q412">
        <v>0</v>
      </c>
    </row>
    <row r="413" spans="14:17">
      <c r="N413" t="s">
        <v>65</v>
      </c>
      <c r="O413">
        <v>2000</v>
      </c>
      <c r="P413" t="s">
        <v>638</v>
      </c>
      <c r="Q413">
        <v>377.80421999999999</v>
      </c>
    </row>
    <row r="414" spans="14:17">
      <c r="N414" t="s">
        <v>65</v>
      </c>
      <c r="O414">
        <v>2000</v>
      </c>
      <c r="P414" t="s">
        <v>639</v>
      </c>
      <c r="Q414">
        <v>31.262869999999999</v>
      </c>
    </row>
    <row r="415" spans="14:17">
      <c r="N415" t="s">
        <v>65</v>
      </c>
      <c r="O415">
        <v>2000</v>
      </c>
      <c r="P415" t="s">
        <v>640</v>
      </c>
      <c r="Q415">
        <v>42.993110000000001</v>
      </c>
    </row>
    <row r="416" spans="14:17">
      <c r="N416" t="s">
        <v>65</v>
      </c>
      <c r="O416">
        <v>2000</v>
      </c>
      <c r="P416" t="s">
        <v>641</v>
      </c>
      <c r="Q416">
        <v>9.2854969999999994</v>
      </c>
    </row>
    <row r="417" spans="14:17">
      <c r="N417" t="s">
        <v>65</v>
      </c>
      <c r="O417">
        <v>2000</v>
      </c>
      <c r="P417" t="s">
        <v>642</v>
      </c>
      <c r="Q417">
        <v>31.608970000000003</v>
      </c>
    </row>
    <row r="418" spans="14:17">
      <c r="N418" t="s">
        <v>57</v>
      </c>
      <c r="O418">
        <v>1997</v>
      </c>
      <c r="P418" t="s">
        <v>638</v>
      </c>
      <c r="Q418">
        <v>54.417999999999999</v>
      </c>
    </row>
    <row r="419" spans="14:17">
      <c r="N419" t="s">
        <v>57</v>
      </c>
      <c r="O419">
        <v>1997</v>
      </c>
      <c r="P419" t="s">
        <v>639</v>
      </c>
      <c r="Q419">
        <v>6.423</v>
      </c>
    </row>
    <row r="420" spans="14:17">
      <c r="N420" t="s">
        <v>57</v>
      </c>
      <c r="O420">
        <v>1997</v>
      </c>
      <c r="P420" t="s">
        <v>640</v>
      </c>
      <c r="Q420">
        <v>8.0839999999999996</v>
      </c>
    </row>
    <row r="421" spans="14:17">
      <c r="N421" t="s">
        <v>57</v>
      </c>
      <c r="O421">
        <v>1997</v>
      </c>
      <c r="P421" t="s">
        <v>642</v>
      </c>
      <c r="Q421">
        <v>3.7330000000000001</v>
      </c>
    </row>
    <row r="422" spans="14:17">
      <c r="N422" t="s">
        <v>231</v>
      </c>
      <c r="O422">
        <v>2018</v>
      </c>
      <c r="P422" t="s">
        <v>638</v>
      </c>
      <c r="Q422">
        <v>1.9199141423805599</v>
      </c>
    </row>
    <row r="423" spans="14:17">
      <c r="N423" t="s">
        <v>231</v>
      </c>
      <c r="O423">
        <v>2018</v>
      </c>
      <c r="P423" t="s">
        <v>639</v>
      </c>
      <c r="Q423">
        <v>2.0257001330163402</v>
      </c>
    </row>
    <row r="424" spans="14:17">
      <c r="N424" t="s">
        <v>231</v>
      </c>
      <c r="O424">
        <v>2018</v>
      </c>
      <c r="P424" t="s">
        <v>640</v>
      </c>
      <c r="Q424">
        <v>0.6349660662008898</v>
      </c>
    </row>
    <row r="425" spans="14:17">
      <c r="N425" t="s">
        <v>231</v>
      </c>
      <c r="O425">
        <v>2018</v>
      </c>
      <c r="P425" t="s">
        <v>644</v>
      </c>
      <c r="Q425">
        <v>9.0097599227279659</v>
      </c>
    </row>
    <row r="426" spans="14:17">
      <c r="N426" t="s">
        <v>231</v>
      </c>
      <c r="O426">
        <v>2018</v>
      </c>
      <c r="P426" t="s">
        <v>642</v>
      </c>
      <c r="Q426">
        <v>0.27637326100287368</v>
      </c>
    </row>
    <row r="427" spans="14:17">
      <c r="N427" t="s">
        <v>41</v>
      </c>
      <c r="O427">
        <v>2015</v>
      </c>
      <c r="P427" t="s">
        <v>638</v>
      </c>
      <c r="Q427">
        <v>64.942731751543093</v>
      </c>
    </row>
    <row r="428" spans="14:17">
      <c r="N428" t="s">
        <v>41</v>
      </c>
      <c r="O428">
        <v>2015</v>
      </c>
      <c r="P428" t="s">
        <v>639</v>
      </c>
      <c r="Q428">
        <v>6.8590569595757698</v>
      </c>
    </row>
    <row r="429" spans="14:17">
      <c r="N429" t="s">
        <v>41</v>
      </c>
      <c r="O429">
        <v>2015</v>
      </c>
      <c r="P429" t="s">
        <v>640</v>
      </c>
      <c r="Q429">
        <v>2.1286312193183297</v>
      </c>
    </row>
    <row r="430" spans="14:17">
      <c r="N430" t="s">
        <v>41</v>
      </c>
      <c r="O430">
        <v>2015</v>
      </c>
      <c r="P430" t="s">
        <v>641</v>
      </c>
      <c r="Q430">
        <v>-0.19017407499691699</v>
      </c>
    </row>
    <row r="431" spans="14:17">
      <c r="N431" t="s">
        <v>41</v>
      </c>
      <c r="O431">
        <v>2015</v>
      </c>
      <c r="P431" t="s">
        <v>642</v>
      </c>
      <c r="Q431">
        <v>6.4366595295200009</v>
      </c>
    </row>
    <row r="432" spans="14:17">
      <c r="N432" t="s">
        <v>117</v>
      </c>
      <c r="O432">
        <v>2018</v>
      </c>
      <c r="P432" t="s">
        <v>638</v>
      </c>
      <c r="Q432">
        <v>344.32808792752155</v>
      </c>
    </row>
    <row r="433" spans="14:17">
      <c r="N433" t="s">
        <v>117</v>
      </c>
      <c r="O433">
        <v>2018</v>
      </c>
      <c r="P433" t="s">
        <v>639</v>
      </c>
      <c r="Q433">
        <v>34.724282023157379</v>
      </c>
    </row>
    <row r="434" spans="14:17">
      <c r="N434" t="s">
        <v>117</v>
      </c>
      <c r="O434">
        <v>2018</v>
      </c>
      <c r="P434" t="s">
        <v>640</v>
      </c>
      <c r="Q434">
        <v>30.186583728238311</v>
      </c>
    </row>
    <row r="435" spans="14:17">
      <c r="N435" t="s">
        <v>117</v>
      </c>
      <c r="O435">
        <v>2018</v>
      </c>
      <c r="P435" t="s">
        <v>644</v>
      </c>
      <c r="Q435">
        <v>-36.265890814318858</v>
      </c>
    </row>
    <row r="436" spans="14:17">
      <c r="N436" t="s">
        <v>117</v>
      </c>
      <c r="O436">
        <v>2018</v>
      </c>
      <c r="P436" t="s">
        <v>642</v>
      </c>
      <c r="Q436">
        <v>18.290067613918271</v>
      </c>
    </row>
    <row r="437" spans="14:17">
      <c r="N437" t="s">
        <v>117</v>
      </c>
      <c r="O437">
        <v>2018</v>
      </c>
      <c r="P437" t="s">
        <v>643</v>
      </c>
      <c r="Q437">
        <v>0</v>
      </c>
    </row>
    <row r="438" spans="14:17">
      <c r="N438" t="s">
        <v>91</v>
      </c>
      <c r="O438">
        <v>2012</v>
      </c>
      <c r="P438" t="s">
        <v>638</v>
      </c>
      <c r="Q438">
        <v>7.0133400000000004</v>
      </c>
    </row>
    <row r="439" spans="14:17">
      <c r="N439" t="s">
        <v>91</v>
      </c>
      <c r="O439">
        <v>2012</v>
      </c>
      <c r="P439" t="s">
        <v>639</v>
      </c>
      <c r="Q439">
        <v>0.52837999999999996</v>
      </c>
    </row>
    <row r="440" spans="14:17">
      <c r="N440" t="s">
        <v>91</v>
      </c>
      <c r="O440">
        <v>2012</v>
      </c>
      <c r="P440" t="s">
        <v>640</v>
      </c>
      <c r="Q440">
        <v>6.7430699999999995</v>
      </c>
    </row>
    <row r="441" spans="14:17">
      <c r="N441" t="s">
        <v>91</v>
      </c>
      <c r="O441">
        <v>2012</v>
      </c>
      <c r="P441" t="s">
        <v>641</v>
      </c>
      <c r="Q441">
        <v>-1.6259999999999999</v>
      </c>
    </row>
    <row r="442" spans="14:17">
      <c r="N442" t="s">
        <v>91</v>
      </c>
      <c r="O442">
        <v>2012</v>
      </c>
      <c r="P442" t="s">
        <v>642</v>
      </c>
      <c r="Q442">
        <v>0.63370000000000004</v>
      </c>
    </row>
    <row r="443" spans="14:17">
      <c r="N443" t="s">
        <v>91</v>
      </c>
      <c r="O443">
        <v>2012</v>
      </c>
      <c r="P443" t="s">
        <v>643</v>
      </c>
      <c r="Q443">
        <v>0</v>
      </c>
    </row>
    <row r="444" spans="14:17">
      <c r="N444" t="s">
        <v>61</v>
      </c>
      <c r="O444">
        <v>2006</v>
      </c>
      <c r="P444" t="s">
        <v>638</v>
      </c>
      <c r="Q444">
        <v>20.916</v>
      </c>
    </row>
    <row r="445" spans="14:17">
      <c r="N445" t="s">
        <v>61</v>
      </c>
      <c r="O445">
        <v>2006</v>
      </c>
      <c r="P445" t="s">
        <v>639</v>
      </c>
      <c r="Q445">
        <v>2.5510000000000002</v>
      </c>
    </row>
    <row r="446" spans="14:17">
      <c r="N446" t="s">
        <v>61</v>
      </c>
      <c r="O446">
        <v>2006</v>
      </c>
      <c r="P446" t="s">
        <v>640</v>
      </c>
      <c r="Q446">
        <v>1.24</v>
      </c>
    </row>
    <row r="447" spans="14:17">
      <c r="N447" t="s">
        <v>61</v>
      </c>
      <c r="O447">
        <v>2006</v>
      </c>
      <c r="P447" t="s">
        <v>641</v>
      </c>
      <c r="Q447">
        <v>0.86833000000000005</v>
      </c>
    </row>
    <row r="448" spans="14:17">
      <c r="N448" t="s">
        <v>61</v>
      </c>
      <c r="O448">
        <v>2006</v>
      </c>
      <c r="P448" t="s">
        <v>642</v>
      </c>
      <c r="Q448">
        <v>3.0449999999999999</v>
      </c>
    </row>
    <row r="449" spans="14:17">
      <c r="N449" t="s">
        <v>45</v>
      </c>
      <c r="O449">
        <v>2018</v>
      </c>
      <c r="P449" t="s">
        <v>638</v>
      </c>
      <c r="Q449">
        <v>1085.7185414041692</v>
      </c>
    </row>
    <row r="450" spans="14:17">
      <c r="N450" t="s">
        <v>45</v>
      </c>
      <c r="O450">
        <v>2018</v>
      </c>
      <c r="P450" t="s">
        <v>639</v>
      </c>
      <c r="Q450">
        <v>100.10502558780409</v>
      </c>
    </row>
    <row r="451" spans="14:17">
      <c r="N451" t="s">
        <v>45</v>
      </c>
      <c r="O451">
        <v>2018</v>
      </c>
      <c r="P451" t="s">
        <v>640</v>
      </c>
      <c r="Q451">
        <v>33.25243308328259</v>
      </c>
    </row>
    <row r="452" spans="14:17">
      <c r="N452" t="s">
        <v>45</v>
      </c>
      <c r="O452">
        <v>2018</v>
      </c>
      <c r="P452" t="s">
        <v>644</v>
      </c>
      <c r="Q452">
        <v>-57.390072848112247</v>
      </c>
    </row>
    <row r="453" spans="14:17">
      <c r="N453" t="s">
        <v>45</v>
      </c>
      <c r="O453">
        <v>2018</v>
      </c>
      <c r="P453" t="s">
        <v>642</v>
      </c>
      <c r="Q453">
        <v>19.266709560507948</v>
      </c>
    </row>
    <row r="454" spans="14:17">
      <c r="N454" t="s">
        <v>45</v>
      </c>
      <c r="O454">
        <v>2018</v>
      </c>
      <c r="P454" t="s">
        <v>643</v>
      </c>
      <c r="Q454">
        <v>0</v>
      </c>
    </row>
    <row r="455" spans="14:17">
      <c r="N455" t="s">
        <v>143</v>
      </c>
      <c r="O455">
        <v>2018</v>
      </c>
      <c r="P455" t="s">
        <v>638</v>
      </c>
      <c r="Q455">
        <v>331.1856758080603</v>
      </c>
    </row>
    <row r="456" spans="14:17">
      <c r="N456" t="s">
        <v>143</v>
      </c>
      <c r="O456">
        <v>2018</v>
      </c>
      <c r="P456" t="s">
        <v>639</v>
      </c>
      <c r="Q456">
        <v>22.372615994724001</v>
      </c>
    </row>
    <row r="457" spans="14:17">
      <c r="N457" t="s">
        <v>143</v>
      </c>
      <c r="O457">
        <v>2018</v>
      </c>
      <c r="P457" t="s">
        <v>640</v>
      </c>
      <c r="Q457">
        <v>36.223389560000001</v>
      </c>
    </row>
    <row r="458" spans="14:17">
      <c r="N458" t="s">
        <v>143</v>
      </c>
      <c r="O458">
        <v>2018</v>
      </c>
      <c r="P458" t="s">
        <v>644</v>
      </c>
      <c r="Q458">
        <v>5.3154317333333383</v>
      </c>
    </row>
    <row r="459" spans="14:17">
      <c r="N459" t="s">
        <v>143</v>
      </c>
      <c r="O459">
        <v>2018</v>
      </c>
      <c r="P459" t="s">
        <v>642</v>
      </c>
      <c r="Q459">
        <v>6.7887839999999997</v>
      </c>
    </row>
    <row r="460" spans="14:17">
      <c r="N460" t="s">
        <v>143</v>
      </c>
      <c r="O460">
        <v>2018</v>
      </c>
      <c r="P460" t="s">
        <v>643</v>
      </c>
      <c r="Q460">
        <v>0</v>
      </c>
    </row>
    <row r="461" spans="14:17">
      <c r="N461" t="s">
        <v>351</v>
      </c>
      <c r="O461">
        <v>2010</v>
      </c>
      <c r="P461" t="s">
        <v>638</v>
      </c>
      <c r="Q461">
        <v>16.30096</v>
      </c>
    </row>
    <row r="462" spans="14:17">
      <c r="N462" t="s">
        <v>351</v>
      </c>
      <c r="O462">
        <v>2010</v>
      </c>
      <c r="P462" t="s">
        <v>639</v>
      </c>
      <c r="Q462">
        <v>2.19733</v>
      </c>
    </row>
    <row r="463" spans="14:17">
      <c r="N463" t="s">
        <v>351</v>
      </c>
      <c r="O463">
        <v>2010</v>
      </c>
      <c r="P463" t="s">
        <v>640</v>
      </c>
      <c r="Q463">
        <v>29.567700000000002</v>
      </c>
    </row>
    <row r="464" spans="14:17">
      <c r="N464" t="s">
        <v>351</v>
      </c>
      <c r="O464">
        <v>2010</v>
      </c>
      <c r="P464" t="s">
        <v>641</v>
      </c>
      <c r="Q464">
        <v>21.155999999999999</v>
      </c>
    </row>
    <row r="465" spans="14:17">
      <c r="N465" t="s">
        <v>351</v>
      </c>
      <c r="O465">
        <v>2010</v>
      </c>
      <c r="P465" t="s">
        <v>642</v>
      </c>
      <c r="Q465">
        <v>1.8980999999999999</v>
      </c>
    </row>
    <row r="466" spans="14:17">
      <c r="N466" t="s">
        <v>307</v>
      </c>
      <c r="O466">
        <v>2010</v>
      </c>
      <c r="P466" t="s">
        <v>638</v>
      </c>
      <c r="Q466">
        <v>6.9808207000000007</v>
      </c>
    </row>
    <row r="467" spans="14:17">
      <c r="N467" t="s">
        <v>307</v>
      </c>
      <c r="O467">
        <v>2010</v>
      </c>
      <c r="P467" t="s">
        <v>639</v>
      </c>
      <c r="Q467">
        <v>0.38313064000000002</v>
      </c>
    </row>
    <row r="468" spans="14:17">
      <c r="N468" t="s">
        <v>307</v>
      </c>
      <c r="O468">
        <v>2010</v>
      </c>
      <c r="P468" t="s">
        <v>640</v>
      </c>
      <c r="Q468">
        <v>4.3758379999999999</v>
      </c>
    </row>
    <row r="469" spans="14:17">
      <c r="N469" t="s">
        <v>307</v>
      </c>
      <c r="O469">
        <v>2010</v>
      </c>
      <c r="P469" t="s">
        <v>641</v>
      </c>
      <c r="Q469">
        <v>-0.2437289</v>
      </c>
    </row>
    <row r="470" spans="14:17">
      <c r="N470" t="s">
        <v>307</v>
      </c>
      <c r="O470">
        <v>2010</v>
      </c>
      <c r="P470" t="s">
        <v>642</v>
      </c>
      <c r="Q470">
        <v>1.0341755000000001</v>
      </c>
    </row>
    <row r="471" spans="14:17">
      <c r="N471" t="s">
        <v>277</v>
      </c>
      <c r="O471">
        <v>2000</v>
      </c>
      <c r="P471" t="s">
        <v>638</v>
      </c>
      <c r="Q471">
        <v>2.7658899999999997</v>
      </c>
    </row>
    <row r="472" spans="14:17">
      <c r="N472" t="s">
        <v>277</v>
      </c>
      <c r="O472">
        <v>2000</v>
      </c>
      <c r="P472" t="s">
        <v>640</v>
      </c>
      <c r="Q472">
        <v>21.113919999999997</v>
      </c>
    </row>
    <row r="473" spans="14:17">
      <c r="N473" t="s">
        <v>277</v>
      </c>
      <c r="O473">
        <v>2000</v>
      </c>
      <c r="P473" t="s">
        <v>641</v>
      </c>
      <c r="Q473">
        <v>-24.565669999999997</v>
      </c>
    </row>
    <row r="474" spans="14:17">
      <c r="N474" t="s">
        <v>277</v>
      </c>
      <c r="O474">
        <v>2000</v>
      </c>
      <c r="P474" t="s">
        <v>642</v>
      </c>
      <c r="Q474">
        <v>0.22928000000000001</v>
      </c>
    </row>
    <row r="475" spans="14:17">
      <c r="N475" t="s">
        <v>447</v>
      </c>
      <c r="O475">
        <v>2008</v>
      </c>
      <c r="P475" t="s">
        <v>638</v>
      </c>
      <c r="Q475">
        <v>6.3783999999999993E-2</v>
      </c>
    </row>
    <row r="476" spans="14:17">
      <c r="N476" t="s">
        <v>447</v>
      </c>
      <c r="O476">
        <v>2008</v>
      </c>
      <c r="P476" t="s">
        <v>640</v>
      </c>
      <c r="Q476">
        <v>0.106530553</v>
      </c>
    </row>
    <row r="477" spans="14:17">
      <c r="N477" t="s">
        <v>53</v>
      </c>
      <c r="O477">
        <v>1994</v>
      </c>
      <c r="P477" t="s">
        <v>638</v>
      </c>
      <c r="Q477">
        <v>7.393000000000001E-2</v>
      </c>
    </row>
    <row r="478" spans="14:17">
      <c r="N478" t="s">
        <v>53</v>
      </c>
      <c r="O478">
        <v>1994</v>
      </c>
      <c r="P478" t="s">
        <v>640</v>
      </c>
      <c r="Q478">
        <v>4.2389999999999997E-2</v>
      </c>
    </row>
    <row r="479" spans="14:17">
      <c r="N479" t="s">
        <v>53</v>
      </c>
      <c r="O479">
        <v>1994</v>
      </c>
      <c r="P479" t="s">
        <v>641</v>
      </c>
      <c r="Q479">
        <v>-8.975480000000001E-2</v>
      </c>
    </row>
    <row r="480" spans="14:17">
      <c r="N480" t="s">
        <v>53</v>
      </c>
      <c r="O480">
        <v>1994</v>
      </c>
      <c r="P480" t="s">
        <v>642</v>
      </c>
      <c r="Q480">
        <v>4.8088299999999994E-2</v>
      </c>
    </row>
    <row r="481" spans="14:17">
      <c r="N481" t="s">
        <v>51</v>
      </c>
      <c r="O481">
        <v>2016</v>
      </c>
      <c r="P481" t="s">
        <v>638</v>
      </c>
      <c r="Q481">
        <v>604.84180000000003</v>
      </c>
    </row>
    <row r="482" spans="14:17">
      <c r="N482" t="s">
        <v>51</v>
      </c>
      <c r="O482">
        <v>2016</v>
      </c>
      <c r="P482" t="s">
        <v>639</v>
      </c>
      <c r="Q482">
        <v>51.332850000000001</v>
      </c>
    </row>
    <row r="483" spans="14:17">
      <c r="N483" t="s">
        <v>51</v>
      </c>
      <c r="O483">
        <v>2016</v>
      </c>
      <c r="P483" t="s">
        <v>640</v>
      </c>
      <c r="Q483">
        <v>21.24663</v>
      </c>
    </row>
    <row r="484" spans="14:17">
      <c r="N484" t="s">
        <v>51</v>
      </c>
      <c r="O484">
        <v>2016</v>
      </c>
      <c r="P484" t="s">
        <v>641</v>
      </c>
      <c r="Q484">
        <v>-44.452690000000004</v>
      </c>
    </row>
    <row r="485" spans="14:17">
      <c r="N485" t="s">
        <v>51</v>
      </c>
      <c r="O485">
        <v>2016</v>
      </c>
      <c r="P485" t="s">
        <v>642</v>
      </c>
      <c r="Q485">
        <v>16.521369999999997</v>
      </c>
    </row>
    <row r="486" spans="14:17">
      <c r="N486" t="s">
        <v>51</v>
      </c>
      <c r="O486">
        <v>2016</v>
      </c>
      <c r="P486" t="s">
        <v>643</v>
      </c>
      <c r="Q486">
        <v>0</v>
      </c>
    </row>
    <row r="487" spans="14:17">
      <c r="N487" t="s">
        <v>449</v>
      </c>
      <c r="O487">
        <v>2016</v>
      </c>
      <c r="P487" t="s">
        <v>638</v>
      </c>
      <c r="Q487">
        <v>82.556284000000005</v>
      </c>
    </row>
    <row r="488" spans="14:17">
      <c r="N488" t="s">
        <v>449</v>
      </c>
      <c r="O488">
        <v>2016</v>
      </c>
      <c r="P488" t="s">
        <v>639</v>
      </c>
      <c r="Q488">
        <v>1.9321550000000001</v>
      </c>
    </row>
    <row r="489" spans="14:17">
      <c r="N489" t="s">
        <v>449</v>
      </c>
      <c r="O489">
        <v>2016</v>
      </c>
      <c r="P489" t="s">
        <v>640</v>
      </c>
      <c r="Q489">
        <v>0.14199999999999999</v>
      </c>
    </row>
    <row r="490" spans="14:17">
      <c r="N490" t="s">
        <v>449</v>
      </c>
      <c r="O490">
        <v>2016</v>
      </c>
      <c r="P490" t="s">
        <v>641</v>
      </c>
      <c r="Q490">
        <v>-8.1899999999999996E-4</v>
      </c>
    </row>
    <row r="491" spans="14:17">
      <c r="N491" t="s">
        <v>449</v>
      </c>
      <c r="O491">
        <v>2016</v>
      </c>
      <c r="P491" t="s">
        <v>642</v>
      </c>
      <c r="Q491">
        <v>1.706539</v>
      </c>
    </row>
    <row r="492" spans="14:17">
      <c r="N492" t="s">
        <v>449</v>
      </c>
      <c r="O492">
        <v>2016</v>
      </c>
      <c r="P492" t="s">
        <v>643</v>
      </c>
      <c r="Q492">
        <v>0</v>
      </c>
    </row>
    <row r="493" spans="14:17">
      <c r="N493" t="s">
        <v>245</v>
      </c>
      <c r="O493">
        <v>2000</v>
      </c>
      <c r="P493" t="s">
        <v>638</v>
      </c>
      <c r="Q493">
        <v>1.03955</v>
      </c>
    </row>
    <row r="494" spans="14:17">
      <c r="N494" t="s">
        <v>245</v>
      </c>
      <c r="O494">
        <v>2000</v>
      </c>
      <c r="P494" t="s">
        <v>639</v>
      </c>
      <c r="Q494">
        <v>4.8409999999999995E-2</v>
      </c>
    </row>
    <row r="495" spans="14:17">
      <c r="N495" t="s">
        <v>245</v>
      </c>
      <c r="O495">
        <v>2000</v>
      </c>
      <c r="P495" t="s">
        <v>640</v>
      </c>
      <c r="Q495">
        <v>7.67591</v>
      </c>
    </row>
    <row r="496" spans="14:17">
      <c r="N496" t="s">
        <v>245</v>
      </c>
      <c r="O496">
        <v>2000</v>
      </c>
      <c r="P496" t="s">
        <v>641</v>
      </c>
      <c r="Q496">
        <v>41.919789999999999</v>
      </c>
    </row>
    <row r="497" spans="14:17">
      <c r="N497" t="s">
        <v>245</v>
      </c>
      <c r="O497">
        <v>2000</v>
      </c>
      <c r="P497" t="s">
        <v>642</v>
      </c>
      <c r="Q497">
        <v>0.13431000000000001</v>
      </c>
    </row>
    <row r="498" spans="14:17">
      <c r="N498" t="s">
        <v>49</v>
      </c>
      <c r="O498">
        <v>2013</v>
      </c>
      <c r="P498" t="s">
        <v>638</v>
      </c>
      <c r="Q498">
        <v>20.775119999999998</v>
      </c>
    </row>
    <row r="499" spans="14:17">
      <c r="N499" t="s">
        <v>49</v>
      </c>
      <c r="O499">
        <v>2013</v>
      </c>
      <c r="P499" t="s">
        <v>639</v>
      </c>
      <c r="Q499">
        <v>2.54542</v>
      </c>
    </row>
    <row r="500" spans="14:17">
      <c r="N500" t="s">
        <v>49</v>
      </c>
      <c r="O500">
        <v>2013</v>
      </c>
      <c r="P500" t="s">
        <v>640</v>
      </c>
      <c r="Q500">
        <v>0.98754999999999993</v>
      </c>
    </row>
    <row r="501" spans="14:17">
      <c r="N501" t="s">
        <v>49</v>
      </c>
      <c r="O501">
        <v>2013</v>
      </c>
      <c r="P501" t="s">
        <v>641</v>
      </c>
      <c r="Q501">
        <v>-3.3688500000000001</v>
      </c>
    </row>
    <row r="502" spans="14:17">
      <c r="N502" t="s">
        <v>49</v>
      </c>
      <c r="O502">
        <v>2013</v>
      </c>
      <c r="P502" t="s">
        <v>642</v>
      </c>
      <c r="Q502">
        <v>1.82667</v>
      </c>
    </row>
    <row r="503" spans="14:17">
      <c r="N503" t="s">
        <v>69</v>
      </c>
      <c r="O503">
        <v>2000</v>
      </c>
      <c r="P503" t="s">
        <v>638</v>
      </c>
      <c r="Q503">
        <v>5.4139999999999997</v>
      </c>
    </row>
    <row r="504" spans="14:17">
      <c r="N504" t="s">
        <v>69</v>
      </c>
      <c r="O504">
        <v>2000</v>
      </c>
      <c r="P504" t="s">
        <v>640</v>
      </c>
      <c r="Q504">
        <v>2.5619999999999998</v>
      </c>
    </row>
    <row r="505" spans="14:17">
      <c r="N505" t="s">
        <v>69</v>
      </c>
      <c r="O505">
        <v>2000</v>
      </c>
      <c r="P505" t="s">
        <v>641</v>
      </c>
      <c r="Q505">
        <v>-96.811000000000007</v>
      </c>
    </row>
    <row r="506" spans="14:17">
      <c r="N506" t="s">
        <v>69</v>
      </c>
      <c r="O506">
        <v>2000</v>
      </c>
      <c r="P506" t="s">
        <v>642</v>
      </c>
      <c r="Q506">
        <v>4.5780000000000001E-2</v>
      </c>
    </row>
    <row r="507" spans="14:17">
      <c r="N507" t="s">
        <v>81</v>
      </c>
      <c r="O507">
        <v>2010</v>
      </c>
      <c r="P507" t="s">
        <v>638</v>
      </c>
      <c r="Q507">
        <v>0.49340649999999997</v>
      </c>
    </row>
    <row r="508" spans="14:17">
      <c r="N508" t="s">
        <v>81</v>
      </c>
      <c r="O508">
        <v>2010</v>
      </c>
      <c r="P508" t="s">
        <v>639</v>
      </c>
      <c r="Q508">
        <v>3.9827999999999995E-2</v>
      </c>
    </row>
    <row r="509" spans="14:17">
      <c r="N509" t="s">
        <v>81</v>
      </c>
      <c r="O509">
        <v>2010</v>
      </c>
      <c r="P509" t="s">
        <v>640</v>
      </c>
      <c r="Q509">
        <v>3.5953499999999999E-2</v>
      </c>
    </row>
    <row r="510" spans="14:17">
      <c r="N510" t="s">
        <v>81</v>
      </c>
      <c r="O510">
        <v>2010</v>
      </c>
      <c r="P510" t="s">
        <v>641</v>
      </c>
      <c r="Q510">
        <v>-0.1228683</v>
      </c>
    </row>
    <row r="511" spans="14:17">
      <c r="N511" t="s">
        <v>81</v>
      </c>
      <c r="O511">
        <v>2010</v>
      </c>
      <c r="P511" t="s">
        <v>642</v>
      </c>
      <c r="Q511">
        <v>7.8413899999999995E-2</v>
      </c>
    </row>
    <row r="512" spans="14:17">
      <c r="N512" t="s">
        <v>5</v>
      </c>
      <c r="O512">
        <v>2018</v>
      </c>
      <c r="P512" t="s">
        <v>638</v>
      </c>
      <c r="Q512">
        <v>0.14608098618600826</v>
      </c>
    </row>
    <row r="513" spans="14:17">
      <c r="N513" t="s">
        <v>5</v>
      </c>
      <c r="O513">
        <v>2018</v>
      </c>
      <c r="P513" t="s">
        <v>639</v>
      </c>
      <c r="Q513">
        <v>1.034934020551492E-2</v>
      </c>
    </row>
    <row r="514" spans="14:17">
      <c r="N514" t="s">
        <v>5</v>
      </c>
      <c r="O514">
        <v>2018</v>
      </c>
      <c r="P514" t="s">
        <v>640</v>
      </c>
      <c r="Q514">
        <v>2.3680304824236248E-2</v>
      </c>
    </row>
    <row r="515" spans="14:17">
      <c r="N515" t="s">
        <v>5</v>
      </c>
      <c r="O515">
        <v>2018</v>
      </c>
      <c r="P515" t="s">
        <v>644</v>
      </c>
      <c r="Q515">
        <v>2.1928319278471161E-2</v>
      </c>
    </row>
    <row r="516" spans="14:17">
      <c r="N516" t="s">
        <v>5</v>
      </c>
      <c r="O516">
        <v>2018</v>
      </c>
      <c r="P516" t="s">
        <v>642</v>
      </c>
      <c r="Q516">
        <v>9.6545954585222009E-4</v>
      </c>
    </row>
    <row r="517" spans="14:17">
      <c r="N517" t="s">
        <v>5</v>
      </c>
      <c r="O517">
        <v>2018</v>
      </c>
      <c r="P517" t="s">
        <v>643</v>
      </c>
      <c r="Q517">
        <v>0</v>
      </c>
    </row>
    <row r="518" spans="14:17">
      <c r="N518" t="s">
        <v>199</v>
      </c>
      <c r="O518">
        <v>2000</v>
      </c>
      <c r="P518" t="s">
        <v>638</v>
      </c>
      <c r="Q518">
        <v>11.56249</v>
      </c>
    </row>
    <row r="519" spans="14:17">
      <c r="N519" t="s">
        <v>199</v>
      </c>
      <c r="O519">
        <v>2000</v>
      </c>
      <c r="P519" t="s">
        <v>639</v>
      </c>
      <c r="Q519">
        <v>0.4924</v>
      </c>
    </row>
    <row r="520" spans="14:17">
      <c r="N520" t="s">
        <v>199</v>
      </c>
      <c r="O520">
        <v>2000</v>
      </c>
      <c r="P520" t="s">
        <v>640</v>
      </c>
      <c r="Q520">
        <v>4.70913</v>
      </c>
    </row>
    <row r="521" spans="14:17">
      <c r="N521" t="s">
        <v>199</v>
      </c>
      <c r="O521">
        <v>2000</v>
      </c>
      <c r="P521" t="s">
        <v>641</v>
      </c>
      <c r="Q521">
        <v>-6.208685</v>
      </c>
    </row>
    <row r="522" spans="14:17">
      <c r="N522" t="s">
        <v>199</v>
      </c>
      <c r="O522">
        <v>2000</v>
      </c>
      <c r="P522" t="s">
        <v>642</v>
      </c>
      <c r="Q522">
        <v>2.03322</v>
      </c>
    </row>
    <row r="523" spans="14:17">
      <c r="N523" t="s">
        <v>335</v>
      </c>
      <c r="O523">
        <v>2000</v>
      </c>
      <c r="P523" t="s">
        <v>638</v>
      </c>
      <c r="Q523">
        <v>1.0794300000000001</v>
      </c>
    </row>
    <row r="524" spans="14:17">
      <c r="N524" t="s">
        <v>335</v>
      </c>
      <c r="O524">
        <v>2000</v>
      </c>
      <c r="P524" t="s">
        <v>640</v>
      </c>
      <c r="Q524">
        <v>2.2338299999999998</v>
      </c>
    </row>
    <row r="525" spans="14:17">
      <c r="N525" t="s">
        <v>335</v>
      </c>
      <c r="O525">
        <v>2000</v>
      </c>
      <c r="P525" t="s">
        <v>641</v>
      </c>
      <c r="Q525">
        <v>-1.37798</v>
      </c>
    </row>
    <row r="526" spans="14:17">
      <c r="N526" t="s">
        <v>335</v>
      </c>
      <c r="O526">
        <v>2000</v>
      </c>
      <c r="P526" t="s">
        <v>642</v>
      </c>
      <c r="Q526">
        <v>0.19963</v>
      </c>
    </row>
    <row r="527" spans="14:17">
      <c r="N527" t="s">
        <v>243</v>
      </c>
      <c r="O527">
        <v>2018</v>
      </c>
      <c r="P527" t="s">
        <v>638</v>
      </c>
      <c r="Q527">
        <v>11.906716562338103</v>
      </c>
    </row>
    <row r="528" spans="14:17">
      <c r="N528" t="s">
        <v>243</v>
      </c>
      <c r="O528">
        <v>2018</v>
      </c>
      <c r="P528" t="s">
        <v>639</v>
      </c>
      <c r="Q528">
        <v>3.1585819068169481</v>
      </c>
    </row>
    <row r="529" spans="14:17">
      <c r="N529" t="s">
        <v>243</v>
      </c>
      <c r="O529">
        <v>2018</v>
      </c>
      <c r="P529" t="s">
        <v>640</v>
      </c>
      <c r="Q529">
        <v>4.2806624627966929</v>
      </c>
    </row>
    <row r="530" spans="14:17">
      <c r="N530" t="s">
        <v>243</v>
      </c>
      <c r="O530">
        <v>2018</v>
      </c>
      <c r="P530" t="s">
        <v>644</v>
      </c>
      <c r="Q530">
        <v>-3.8667194848403059</v>
      </c>
    </row>
    <row r="531" spans="14:17">
      <c r="N531" t="s">
        <v>243</v>
      </c>
      <c r="O531">
        <v>2018</v>
      </c>
      <c r="P531" t="s">
        <v>642</v>
      </c>
      <c r="Q531">
        <v>0.92086817482203276</v>
      </c>
    </row>
    <row r="532" spans="14:17">
      <c r="N532" t="s">
        <v>243</v>
      </c>
      <c r="O532">
        <v>2018</v>
      </c>
      <c r="P532" t="s">
        <v>643</v>
      </c>
      <c r="Q532">
        <v>0</v>
      </c>
    </row>
    <row r="533" spans="14:17">
      <c r="N533" t="s">
        <v>103</v>
      </c>
      <c r="O533">
        <v>2018</v>
      </c>
      <c r="P533" t="s">
        <v>638</v>
      </c>
      <c r="Q533">
        <v>9.1121927662144646</v>
      </c>
    </row>
    <row r="534" spans="14:17">
      <c r="N534" t="s">
        <v>103</v>
      </c>
      <c r="O534">
        <v>2018</v>
      </c>
      <c r="P534" t="s">
        <v>639</v>
      </c>
      <c r="Q534">
        <v>0.66258430906862875</v>
      </c>
    </row>
    <row r="535" spans="14:17">
      <c r="N535" t="s">
        <v>103</v>
      </c>
      <c r="O535">
        <v>2018</v>
      </c>
      <c r="P535" t="s">
        <v>640</v>
      </c>
      <c r="Q535">
        <v>0.6904440601457017</v>
      </c>
    </row>
    <row r="536" spans="14:17">
      <c r="N536" t="s">
        <v>103</v>
      </c>
      <c r="O536">
        <v>2018</v>
      </c>
      <c r="P536" t="s">
        <v>644</v>
      </c>
      <c r="Q536">
        <v>-0.21327947578276621</v>
      </c>
    </row>
    <row r="537" spans="14:17">
      <c r="N537" t="s">
        <v>103</v>
      </c>
      <c r="O537">
        <v>2018</v>
      </c>
      <c r="P537" t="s">
        <v>642</v>
      </c>
      <c r="Q537">
        <v>8.1933382585500675E-2</v>
      </c>
    </row>
    <row r="538" spans="14:17">
      <c r="N538" t="s">
        <v>103</v>
      </c>
      <c r="O538">
        <v>2018</v>
      </c>
      <c r="P538" t="s">
        <v>643</v>
      </c>
      <c r="Q538">
        <v>0</v>
      </c>
    </row>
    <row r="539" spans="14:17">
      <c r="N539" t="s">
        <v>267</v>
      </c>
      <c r="O539">
        <v>2018</v>
      </c>
      <c r="P539" t="s">
        <v>638</v>
      </c>
      <c r="Q539">
        <v>7.6971141349851999</v>
      </c>
    </row>
    <row r="540" spans="14:17">
      <c r="N540" t="s">
        <v>267</v>
      </c>
      <c r="O540">
        <v>2018</v>
      </c>
      <c r="P540" t="s">
        <v>639</v>
      </c>
      <c r="Q540">
        <v>0.86073113658562395</v>
      </c>
    </row>
    <row r="541" spans="14:17">
      <c r="N541" t="s">
        <v>267</v>
      </c>
      <c r="O541">
        <v>2018</v>
      </c>
      <c r="P541" t="s">
        <v>640</v>
      </c>
      <c r="Q541">
        <v>2.609399297140047</v>
      </c>
    </row>
    <row r="542" spans="14:17">
      <c r="N542" t="s">
        <v>267</v>
      </c>
      <c r="O542">
        <v>2018</v>
      </c>
      <c r="P542" t="s">
        <v>644</v>
      </c>
      <c r="Q542">
        <v>1.4175442010300014</v>
      </c>
    </row>
    <row r="543" spans="14:17">
      <c r="N543" t="s">
        <v>267</v>
      </c>
      <c r="O543">
        <v>2018</v>
      </c>
      <c r="P543" t="s">
        <v>642</v>
      </c>
      <c r="Q543">
        <v>0.54842750622940006</v>
      </c>
    </row>
    <row r="544" spans="14:17">
      <c r="N544" t="s">
        <v>267</v>
      </c>
      <c r="O544">
        <v>2018</v>
      </c>
      <c r="P544" t="s">
        <v>643</v>
      </c>
      <c r="Q544">
        <v>0</v>
      </c>
    </row>
    <row r="545" spans="14:17">
      <c r="N545" t="s">
        <v>201</v>
      </c>
      <c r="O545">
        <v>2012</v>
      </c>
      <c r="P545" t="s">
        <v>638</v>
      </c>
      <c r="Q545">
        <v>56.858050000000006</v>
      </c>
    </row>
    <row r="546" spans="14:17">
      <c r="N546" t="s">
        <v>201</v>
      </c>
      <c r="O546">
        <v>2012</v>
      </c>
      <c r="P546" t="s">
        <v>639</v>
      </c>
      <c r="Q546">
        <v>9.9146000000000001</v>
      </c>
    </row>
    <row r="547" spans="14:17">
      <c r="N547" t="s">
        <v>201</v>
      </c>
      <c r="O547">
        <v>2012</v>
      </c>
      <c r="P547" t="s">
        <v>640</v>
      </c>
      <c r="Q547">
        <v>21.427700000000002</v>
      </c>
    </row>
    <row r="548" spans="14:17">
      <c r="N548" t="s">
        <v>201</v>
      </c>
      <c r="O548">
        <v>2012</v>
      </c>
      <c r="P548" t="s">
        <v>641</v>
      </c>
      <c r="Q548">
        <v>4.4367399999999995</v>
      </c>
    </row>
    <row r="549" spans="14:17">
      <c r="N549" t="s">
        <v>201</v>
      </c>
      <c r="O549">
        <v>2012</v>
      </c>
      <c r="P549" t="s">
        <v>642</v>
      </c>
      <c r="Q549">
        <v>7.9077000000000002</v>
      </c>
    </row>
    <row r="550" spans="14:17">
      <c r="N550" t="s">
        <v>456</v>
      </c>
      <c r="O550">
        <v>2018</v>
      </c>
      <c r="P550" t="s">
        <v>638</v>
      </c>
      <c r="Q550">
        <v>7.7491423580834912E-2</v>
      </c>
    </row>
    <row r="551" spans="14:17">
      <c r="N551" t="s">
        <v>456</v>
      </c>
      <c r="O551">
        <v>2018</v>
      </c>
      <c r="P551" t="s">
        <v>639</v>
      </c>
      <c r="Q551">
        <v>8.2796413942347897E-3</v>
      </c>
    </row>
    <row r="552" spans="14:17">
      <c r="N552" t="s">
        <v>456</v>
      </c>
      <c r="O552">
        <v>2018</v>
      </c>
      <c r="P552" t="s">
        <v>640</v>
      </c>
      <c r="Q552">
        <v>0</v>
      </c>
    </row>
    <row r="553" spans="14:17">
      <c r="N553" t="s">
        <v>456</v>
      </c>
      <c r="O553">
        <v>2018</v>
      </c>
      <c r="P553" t="s">
        <v>644</v>
      </c>
      <c r="Q553">
        <v>-1.871063996854E-5</v>
      </c>
    </row>
    <row r="554" spans="14:17">
      <c r="N554" t="s">
        <v>456</v>
      </c>
      <c r="O554">
        <v>2018</v>
      </c>
      <c r="P554" t="s">
        <v>642</v>
      </c>
      <c r="Q554">
        <v>1.15405623638131E-3</v>
      </c>
    </row>
    <row r="555" spans="14:17">
      <c r="N555" t="s">
        <v>456</v>
      </c>
      <c r="O555">
        <v>2018</v>
      </c>
      <c r="P555" t="s">
        <v>643</v>
      </c>
      <c r="Q555">
        <v>0</v>
      </c>
    </row>
    <row r="556" spans="14:17">
      <c r="N556" t="s">
        <v>157</v>
      </c>
      <c r="O556">
        <v>2013</v>
      </c>
      <c r="P556" t="s">
        <v>638</v>
      </c>
      <c r="Q556">
        <v>8.4046515999999993</v>
      </c>
    </row>
    <row r="557" spans="14:17">
      <c r="N557" t="s">
        <v>157</v>
      </c>
      <c r="O557">
        <v>2013</v>
      </c>
      <c r="P557" t="s">
        <v>639</v>
      </c>
      <c r="Q557">
        <v>0.73916919999999997</v>
      </c>
    </row>
    <row r="558" spans="14:17">
      <c r="N558" t="s">
        <v>157</v>
      </c>
      <c r="O558">
        <v>2013</v>
      </c>
      <c r="P558" t="s">
        <v>640</v>
      </c>
      <c r="Q558">
        <v>2.1267292000000002</v>
      </c>
    </row>
    <row r="559" spans="14:17">
      <c r="N559" t="s">
        <v>157</v>
      </c>
      <c r="O559">
        <v>2013</v>
      </c>
      <c r="P559" t="s">
        <v>641</v>
      </c>
      <c r="Q559">
        <v>-9.7605800000000006E-2</v>
      </c>
    </row>
    <row r="560" spans="14:17">
      <c r="N560" t="s">
        <v>157</v>
      </c>
      <c r="O560">
        <v>2013</v>
      </c>
      <c r="P560" t="s">
        <v>642</v>
      </c>
      <c r="Q560">
        <v>1.5657852999999999</v>
      </c>
    </row>
    <row r="561" spans="14:17">
      <c r="N561" t="s">
        <v>157</v>
      </c>
      <c r="O561">
        <v>2013</v>
      </c>
      <c r="P561" t="s">
        <v>643</v>
      </c>
      <c r="Q561">
        <v>0</v>
      </c>
    </row>
    <row r="562" spans="14:17">
      <c r="N562" t="s">
        <v>337</v>
      </c>
      <c r="O562">
        <v>2010</v>
      </c>
      <c r="P562" t="s">
        <v>638</v>
      </c>
      <c r="Q562">
        <v>2.9914999999999998</v>
      </c>
    </row>
    <row r="563" spans="14:17">
      <c r="N563" t="s">
        <v>337</v>
      </c>
      <c r="O563">
        <v>2010</v>
      </c>
      <c r="P563" t="s">
        <v>639</v>
      </c>
      <c r="Q563">
        <v>0.19600000000000001</v>
      </c>
    </row>
    <row r="564" spans="14:17">
      <c r="N564" t="s">
        <v>337</v>
      </c>
      <c r="O564">
        <v>2010</v>
      </c>
      <c r="P564" t="s">
        <v>640</v>
      </c>
      <c r="Q564">
        <v>24.055900000000001</v>
      </c>
    </row>
    <row r="565" spans="14:17">
      <c r="N565" t="s">
        <v>337</v>
      </c>
      <c r="O565">
        <v>2010</v>
      </c>
      <c r="P565" t="s">
        <v>641</v>
      </c>
      <c r="Q565">
        <v>-96.191299999999998</v>
      </c>
    </row>
    <row r="566" spans="14:17">
      <c r="N566" t="s">
        <v>337</v>
      </c>
      <c r="O566">
        <v>2010</v>
      </c>
      <c r="P566" t="s">
        <v>642</v>
      </c>
      <c r="Q566">
        <v>0.51267999999999991</v>
      </c>
    </row>
    <row r="567" spans="14:17">
      <c r="N567" t="s">
        <v>15</v>
      </c>
      <c r="O567">
        <v>2015</v>
      </c>
      <c r="P567" t="s">
        <v>638</v>
      </c>
      <c r="Q567">
        <v>1.472019</v>
      </c>
    </row>
    <row r="568" spans="14:17">
      <c r="N568" t="s">
        <v>15</v>
      </c>
      <c r="O568">
        <v>2015</v>
      </c>
      <c r="P568" t="s">
        <v>639</v>
      </c>
      <c r="Q568">
        <v>0</v>
      </c>
    </row>
    <row r="569" spans="14:17">
      <c r="N569" t="s">
        <v>15</v>
      </c>
      <c r="O569">
        <v>2015</v>
      </c>
      <c r="P569" t="s">
        <v>640</v>
      </c>
      <c r="Q569">
        <v>0</v>
      </c>
    </row>
    <row r="570" spans="14:17">
      <c r="N570" t="s">
        <v>15</v>
      </c>
      <c r="O570">
        <v>2015</v>
      </c>
      <c r="P570" t="s">
        <v>641</v>
      </c>
      <c r="Q570">
        <v>0</v>
      </c>
    </row>
    <row r="571" spans="14:17">
      <c r="N571" t="s">
        <v>15</v>
      </c>
      <c r="O571">
        <v>2015</v>
      </c>
      <c r="P571" t="s">
        <v>642</v>
      </c>
      <c r="Q571">
        <v>6.3880999999999993E-2</v>
      </c>
    </row>
    <row r="572" spans="14:17">
      <c r="N572" t="s">
        <v>15</v>
      </c>
      <c r="O572">
        <v>2015</v>
      </c>
      <c r="P572" t="s">
        <v>643</v>
      </c>
      <c r="Q572">
        <v>0</v>
      </c>
    </row>
    <row r="573" spans="14:17">
      <c r="N573" t="s">
        <v>193</v>
      </c>
      <c r="O573">
        <v>2013</v>
      </c>
      <c r="P573" t="s">
        <v>638</v>
      </c>
      <c r="Q573">
        <v>467.78178000000003</v>
      </c>
    </row>
    <row r="574" spans="14:17">
      <c r="N574" t="s">
        <v>193</v>
      </c>
      <c r="O574">
        <v>2013</v>
      </c>
      <c r="P574" t="s">
        <v>639</v>
      </c>
      <c r="Q574">
        <v>43.321829999999999</v>
      </c>
    </row>
    <row r="575" spans="14:17">
      <c r="N575" t="s">
        <v>193</v>
      </c>
      <c r="O575">
        <v>2013</v>
      </c>
      <c r="P575" t="s">
        <v>640</v>
      </c>
      <c r="Q575">
        <v>70.409089999999992</v>
      </c>
    </row>
    <row r="576" spans="14:17">
      <c r="N576" t="s">
        <v>193</v>
      </c>
      <c r="O576">
        <v>2013</v>
      </c>
      <c r="P576" t="s">
        <v>641</v>
      </c>
      <c r="Q576">
        <v>32.322470000000003</v>
      </c>
    </row>
    <row r="577" spans="14:17">
      <c r="N577" t="s">
        <v>193</v>
      </c>
      <c r="O577">
        <v>2013</v>
      </c>
      <c r="P577" t="s">
        <v>642</v>
      </c>
      <c r="Q577">
        <v>24.37462</v>
      </c>
    </row>
    <row r="578" spans="14:17">
      <c r="N578" t="s">
        <v>547</v>
      </c>
      <c r="O578">
        <v>2010</v>
      </c>
      <c r="P578" t="s">
        <v>638</v>
      </c>
      <c r="Q578">
        <v>0.13351109999999999</v>
      </c>
    </row>
    <row r="579" spans="14:17">
      <c r="N579" t="s">
        <v>547</v>
      </c>
      <c r="O579">
        <v>2010</v>
      </c>
      <c r="P579" t="s">
        <v>639</v>
      </c>
      <c r="Q579">
        <v>0</v>
      </c>
    </row>
    <row r="580" spans="14:17">
      <c r="N580" t="s">
        <v>547</v>
      </c>
      <c r="O580">
        <v>2010</v>
      </c>
      <c r="P580" t="s">
        <v>640</v>
      </c>
      <c r="Q580">
        <v>0</v>
      </c>
    </row>
    <row r="581" spans="14:17">
      <c r="N581" t="s">
        <v>547</v>
      </c>
      <c r="O581">
        <v>2010</v>
      </c>
      <c r="P581" t="s">
        <v>641</v>
      </c>
      <c r="Q581">
        <v>0</v>
      </c>
    </row>
    <row r="582" spans="14:17">
      <c r="N582" t="s">
        <v>547</v>
      </c>
      <c r="O582">
        <v>2010</v>
      </c>
      <c r="P582" t="s">
        <v>642</v>
      </c>
      <c r="Q582">
        <v>3.6309359999999999E-2</v>
      </c>
    </row>
    <row r="583" spans="14:17">
      <c r="N583" t="s">
        <v>547</v>
      </c>
      <c r="O583">
        <v>2010</v>
      </c>
      <c r="P583" t="s">
        <v>643</v>
      </c>
      <c r="Q583">
        <v>0</v>
      </c>
    </row>
    <row r="584" spans="14:17">
      <c r="N584" t="s">
        <v>151</v>
      </c>
      <c r="O584">
        <v>2009</v>
      </c>
      <c r="P584" t="s">
        <v>638</v>
      </c>
      <c r="Q584">
        <v>8.7635400000000008</v>
      </c>
    </row>
    <row r="585" spans="14:17">
      <c r="N585" t="s">
        <v>151</v>
      </c>
      <c r="O585">
        <v>2009</v>
      </c>
      <c r="P585" t="s">
        <v>639</v>
      </c>
      <c r="Q585">
        <v>0.44727</v>
      </c>
    </row>
    <row r="586" spans="14:17">
      <c r="N586" t="s">
        <v>151</v>
      </c>
      <c r="O586">
        <v>2009</v>
      </c>
      <c r="P586" t="s">
        <v>640</v>
      </c>
      <c r="Q586">
        <v>1.3233900000000001</v>
      </c>
    </row>
    <row r="587" spans="14:17">
      <c r="N587" t="s">
        <v>151</v>
      </c>
      <c r="O587">
        <v>2009</v>
      </c>
      <c r="P587" t="s">
        <v>641</v>
      </c>
      <c r="Q587">
        <v>-1.15107</v>
      </c>
    </row>
    <row r="588" spans="14:17">
      <c r="N588" t="s">
        <v>151</v>
      </c>
      <c r="O588">
        <v>2009</v>
      </c>
      <c r="P588" t="s">
        <v>642</v>
      </c>
      <c r="Q588">
        <v>0.95709929999999999</v>
      </c>
    </row>
    <row r="589" spans="14:17">
      <c r="N589" t="s">
        <v>363</v>
      </c>
      <c r="O589">
        <v>2010</v>
      </c>
      <c r="P589" t="s">
        <v>638</v>
      </c>
      <c r="Q589">
        <v>3.9523739999999998</v>
      </c>
    </row>
    <row r="590" spans="14:17">
      <c r="N590" t="s">
        <v>363</v>
      </c>
      <c r="O590">
        <v>2010</v>
      </c>
      <c r="P590" t="s">
        <v>639</v>
      </c>
      <c r="Q590">
        <v>7.2840000000000002E-2</v>
      </c>
    </row>
    <row r="591" spans="14:17">
      <c r="N591" t="s">
        <v>363</v>
      </c>
      <c r="O591">
        <v>2010</v>
      </c>
      <c r="P591" t="s">
        <v>640</v>
      </c>
      <c r="Q591">
        <v>48.402709999999999</v>
      </c>
    </row>
    <row r="592" spans="14:17">
      <c r="N592" t="s">
        <v>363</v>
      </c>
      <c r="O592">
        <v>2010</v>
      </c>
      <c r="P592" t="s">
        <v>641</v>
      </c>
      <c r="Q592">
        <v>-244.79900000000001</v>
      </c>
    </row>
    <row r="593" spans="14:17">
      <c r="N593" t="s">
        <v>363</v>
      </c>
      <c r="O593">
        <v>2010</v>
      </c>
      <c r="P593" t="s">
        <v>642</v>
      </c>
      <c r="Q593">
        <v>0.30492000000000002</v>
      </c>
    </row>
    <row r="594" spans="14:17">
      <c r="N594" t="s">
        <v>67</v>
      </c>
      <c r="O594">
        <v>2018</v>
      </c>
      <c r="P594" t="s">
        <v>638</v>
      </c>
      <c r="Q594">
        <v>1.5384227979639686</v>
      </c>
    </row>
    <row r="595" spans="14:17">
      <c r="N595" t="s">
        <v>67</v>
      </c>
      <c r="O595">
        <v>2018</v>
      </c>
      <c r="P595" t="s">
        <v>639</v>
      </c>
      <c r="Q595">
        <v>0.41836439561125294</v>
      </c>
    </row>
    <row r="596" spans="14:17">
      <c r="N596" t="s">
        <v>67</v>
      </c>
      <c r="O596">
        <v>2018</v>
      </c>
      <c r="P596" t="s">
        <v>640</v>
      </c>
      <c r="Q596">
        <v>6.5462052025534331E-2</v>
      </c>
    </row>
    <row r="597" spans="14:17">
      <c r="N597" t="s">
        <v>67</v>
      </c>
      <c r="O597">
        <v>2018</v>
      </c>
      <c r="P597" t="s">
        <v>644</v>
      </c>
      <c r="Q597">
        <v>4.3416389999999996E-3</v>
      </c>
    </row>
    <row r="598" spans="14:17">
      <c r="N598" t="s">
        <v>67</v>
      </c>
      <c r="O598">
        <v>2018</v>
      </c>
      <c r="P598" t="s">
        <v>642</v>
      </c>
      <c r="Q598">
        <v>0.16386352475879598</v>
      </c>
    </row>
    <row r="599" spans="14:17">
      <c r="N599" t="s">
        <v>291</v>
      </c>
      <c r="O599">
        <v>2005</v>
      </c>
      <c r="P599" t="s">
        <v>638</v>
      </c>
      <c r="Q599">
        <v>8.2120099999999994</v>
      </c>
    </row>
    <row r="600" spans="14:17">
      <c r="N600" t="s">
        <v>291</v>
      </c>
      <c r="O600">
        <v>2005</v>
      </c>
      <c r="P600" t="s">
        <v>639</v>
      </c>
      <c r="Q600">
        <v>0.51303999999999994</v>
      </c>
    </row>
    <row r="601" spans="14:17">
      <c r="N601" t="s">
        <v>291</v>
      </c>
      <c r="O601">
        <v>2005</v>
      </c>
      <c r="P601" t="s">
        <v>640</v>
      </c>
      <c r="Q601">
        <v>26.5270492</v>
      </c>
    </row>
    <row r="602" spans="14:17">
      <c r="N602" t="s">
        <v>291</v>
      </c>
      <c r="O602">
        <v>2005</v>
      </c>
      <c r="P602" t="s">
        <v>641</v>
      </c>
      <c r="Q602">
        <v>-95.774729999999991</v>
      </c>
    </row>
    <row r="603" spans="14:17">
      <c r="N603" t="s">
        <v>291</v>
      </c>
      <c r="O603">
        <v>2005</v>
      </c>
      <c r="P603" t="s">
        <v>642</v>
      </c>
      <c r="Q603">
        <v>3.1228050000000001</v>
      </c>
    </row>
    <row r="604" spans="14:17">
      <c r="N604" t="s">
        <v>139</v>
      </c>
      <c r="O604">
        <v>2011</v>
      </c>
      <c r="P604" t="s">
        <v>638</v>
      </c>
      <c r="Q604">
        <v>2.651513</v>
      </c>
    </row>
    <row r="605" spans="14:17">
      <c r="N605" t="s">
        <v>139</v>
      </c>
      <c r="O605">
        <v>2011</v>
      </c>
      <c r="P605" t="s">
        <v>639</v>
      </c>
      <c r="Q605">
        <v>0.74740390000000001</v>
      </c>
    </row>
    <row r="606" spans="14:17">
      <c r="N606" t="s">
        <v>139</v>
      </c>
      <c r="O606">
        <v>2011</v>
      </c>
      <c r="P606" t="s">
        <v>640</v>
      </c>
      <c r="Q606">
        <v>0.38067000000000001</v>
      </c>
    </row>
    <row r="607" spans="14:17">
      <c r="N607" t="s">
        <v>139</v>
      </c>
      <c r="O607">
        <v>2011</v>
      </c>
      <c r="P607" t="s">
        <v>641</v>
      </c>
      <c r="Q607">
        <v>-2.1669</v>
      </c>
    </row>
    <row r="608" spans="14:17">
      <c r="N608" t="s">
        <v>139</v>
      </c>
      <c r="O608">
        <v>2011</v>
      </c>
      <c r="P608" t="s">
        <v>642</v>
      </c>
      <c r="Q608">
        <v>8.4000000000000005E-2</v>
      </c>
    </row>
    <row r="609" spans="14:17">
      <c r="N609" t="s">
        <v>327</v>
      </c>
      <c r="O609">
        <v>2006</v>
      </c>
      <c r="P609" t="s">
        <v>638</v>
      </c>
      <c r="Q609">
        <v>10.2196</v>
      </c>
    </row>
    <row r="610" spans="14:17">
      <c r="N610" t="s">
        <v>327</v>
      </c>
      <c r="O610">
        <v>2006</v>
      </c>
      <c r="P610" t="s">
        <v>639</v>
      </c>
      <c r="Q610">
        <v>0.89215</v>
      </c>
    </row>
    <row r="611" spans="14:17">
      <c r="N611" t="s">
        <v>327</v>
      </c>
      <c r="O611">
        <v>2006</v>
      </c>
      <c r="P611" t="s">
        <v>640</v>
      </c>
      <c r="Q611">
        <v>6.4616499999999997</v>
      </c>
    </row>
    <row r="612" spans="14:17">
      <c r="N612" t="s">
        <v>327</v>
      </c>
      <c r="O612">
        <v>2006</v>
      </c>
      <c r="P612" t="s">
        <v>641</v>
      </c>
      <c r="Q612">
        <v>-2.0825800000000001</v>
      </c>
    </row>
    <row r="613" spans="14:17">
      <c r="N613" t="s">
        <v>327</v>
      </c>
      <c r="O613">
        <v>2006</v>
      </c>
      <c r="P613" t="s">
        <v>642</v>
      </c>
      <c r="Q613">
        <v>0.13755000000000001</v>
      </c>
    </row>
    <row r="614" spans="14:17">
      <c r="N614" t="s">
        <v>207</v>
      </c>
      <c r="O614">
        <v>1994</v>
      </c>
      <c r="P614" t="s">
        <v>638</v>
      </c>
      <c r="Q614">
        <v>1.8621800000000002</v>
      </c>
    </row>
    <row r="615" spans="14:17">
      <c r="N615" t="s">
        <v>207</v>
      </c>
      <c r="O615">
        <v>1994</v>
      </c>
      <c r="P615" t="s">
        <v>639</v>
      </c>
      <c r="Q615">
        <v>5.135E-2</v>
      </c>
    </row>
    <row r="616" spans="14:17">
      <c r="N616" t="s">
        <v>207</v>
      </c>
      <c r="O616">
        <v>1994</v>
      </c>
      <c r="P616" t="s">
        <v>640</v>
      </c>
      <c r="Q616">
        <v>4.6221664039999997</v>
      </c>
    </row>
    <row r="617" spans="14:17">
      <c r="N617" t="s">
        <v>207</v>
      </c>
      <c r="O617">
        <v>1994</v>
      </c>
      <c r="P617" t="s">
        <v>641</v>
      </c>
      <c r="Q617">
        <v>7.7453799999999999</v>
      </c>
    </row>
    <row r="618" spans="14:17">
      <c r="N618" t="s">
        <v>207</v>
      </c>
      <c r="O618">
        <v>1994</v>
      </c>
      <c r="P618" t="s">
        <v>642</v>
      </c>
      <c r="Q618">
        <v>1.6881900000000001</v>
      </c>
    </row>
    <row r="619" spans="14:17">
      <c r="N619" t="s">
        <v>357</v>
      </c>
      <c r="O619">
        <v>2000</v>
      </c>
      <c r="P619" t="s">
        <v>638</v>
      </c>
      <c r="Q619">
        <v>1.1706714</v>
      </c>
    </row>
    <row r="620" spans="14:17">
      <c r="N620" t="s">
        <v>357</v>
      </c>
      <c r="O620">
        <v>2000</v>
      </c>
      <c r="P620" t="s">
        <v>639</v>
      </c>
      <c r="Q620">
        <v>1.9199999999999998E-2</v>
      </c>
    </row>
    <row r="621" spans="14:17">
      <c r="N621" t="s">
        <v>357</v>
      </c>
      <c r="O621">
        <v>2000</v>
      </c>
      <c r="P621" t="s">
        <v>640</v>
      </c>
      <c r="Q621">
        <v>5.6674709000000005</v>
      </c>
    </row>
    <row r="622" spans="14:17">
      <c r="N622" t="s">
        <v>357</v>
      </c>
      <c r="O622">
        <v>2000</v>
      </c>
      <c r="P622" t="s">
        <v>641</v>
      </c>
      <c r="Q622">
        <v>-1.3194638000000001</v>
      </c>
    </row>
    <row r="623" spans="14:17">
      <c r="N623" t="s">
        <v>357</v>
      </c>
      <c r="O623">
        <v>2000</v>
      </c>
      <c r="P623" t="s">
        <v>642</v>
      </c>
      <c r="Q623">
        <v>8.6503399999999994E-2</v>
      </c>
    </row>
    <row r="624" spans="14:17">
      <c r="N624" t="s">
        <v>357</v>
      </c>
      <c r="O624">
        <v>2000</v>
      </c>
      <c r="P624" t="s">
        <v>643</v>
      </c>
      <c r="Q624">
        <v>0</v>
      </c>
    </row>
    <row r="625" spans="14:17">
      <c r="N625" t="s">
        <v>47</v>
      </c>
      <c r="O625">
        <v>2013</v>
      </c>
      <c r="P625" t="s">
        <v>638</v>
      </c>
      <c r="Q625">
        <v>4.2506300000000001</v>
      </c>
    </row>
    <row r="626" spans="14:17">
      <c r="N626" t="s">
        <v>47</v>
      </c>
      <c r="O626">
        <v>2013</v>
      </c>
      <c r="P626" t="s">
        <v>639</v>
      </c>
      <c r="Q626">
        <v>0.75530713599999999</v>
      </c>
    </row>
    <row r="627" spans="14:17">
      <c r="N627" t="s">
        <v>47</v>
      </c>
      <c r="O627">
        <v>2013</v>
      </c>
      <c r="P627" t="s">
        <v>640</v>
      </c>
      <c r="Q627">
        <v>4.9739999999999999E-2</v>
      </c>
    </row>
    <row r="628" spans="14:17">
      <c r="N628" t="s">
        <v>47</v>
      </c>
      <c r="O628">
        <v>2013</v>
      </c>
      <c r="P628" t="s">
        <v>641</v>
      </c>
      <c r="Q628">
        <v>-0.40700999999999998</v>
      </c>
    </row>
    <row r="629" spans="14:17">
      <c r="N629" t="s">
        <v>47</v>
      </c>
      <c r="O629">
        <v>2013</v>
      </c>
      <c r="P629" t="s">
        <v>642</v>
      </c>
      <c r="Q629">
        <v>1.53559</v>
      </c>
    </row>
    <row r="630" spans="14:17">
      <c r="N630" t="s">
        <v>301</v>
      </c>
      <c r="O630">
        <v>1994</v>
      </c>
      <c r="P630" t="s">
        <v>638</v>
      </c>
      <c r="Q630">
        <v>3.71787</v>
      </c>
    </row>
    <row r="631" spans="14:17">
      <c r="N631" t="s">
        <v>301</v>
      </c>
      <c r="O631">
        <v>1994</v>
      </c>
      <c r="P631" t="s">
        <v>639</v>
      </c>
      <c r="Q631">
        <v>5.8380000000000001E-2</v>
      </c>
    </row>
    <row r="632" spans="14:17">
      <c r="N632" t="s">
        <v>301</v>
      </c>
      <c r="O632">
        <v>1994</v>
      </c>
      <c r="P632" t="s">
        <v>640</v>
      </c>
      <c r="Q632">
        <v>3.2040000000000002</v>
      </c>
    </row>
    <row r="633" spans="14:17">
      <c r="N633" t="s">
        <v>301</v>
      </c>
      <c r="O633">
        <v>1994</v>
      </c>
      <c r="P633" t="s">
        <v>641</v>
      </c>
      <c r="Q633">
        <v>17.515540000000001</v>
      </c>
    </row>
    <row r="634" spans="14:17">
      <c r="N634" t="s">
        <v>301</v>
      </c>
      <c r="O634">
        <v>1994</v>
      </c>
      <c r="P634" t="s">
        <v>642</v>
      </c>
      <c r="Q634">
        <v>9.0090000000000003E-2</v>
      </c>
    </row>
    <row r="635" spans="14:17">
      <c r="N635" t="s">
        <v>63</v>
      </c>
      <c r="O635">
        <v>2011</v>
      </c>
      <c r="P635" t="s">
        <v>638</v>
      </c>
      <c r="Q635">
        <v>218.91363000000001</v>
      </c>
    </row>
    <row r="636" spans="14:17">
      <c r="N636" t="s">
        <v>63</v>
      </c>
      <c r="O636">
        <v>2011</v>
      </c>
      <c r="P636" t="s">
        <v>639</v>
      </c>
      <c r="Q636">
        <v>18.166338400000001</v>
      </c>
    </row>
    <row r="637" spans="14:17">
      <c r="N637" t="s">
        <v>63</v>
      </c>
      <c r="O637">
        <v>2011</v>
      </c>
      <c r="P637" t="s">
        <v>640</v>
      </c>
      <c r="Q637">
        <v>15.7753</v>
      </c>
    </row>
    <row r="638" spans="14:17">
      <c r="N638" t="s">
        <v>63</v>
      </c>
      <c r="O638">
        <v>2011</v>
      </c>
      <c r="P638" t="s">
        <v>641</v>
      </c>
      <c r="Q638">
        <v>-260.45673999999997</v>
      </c>
    </row>
    <row r="639" spans="14:17">
      <c r="N639" t="s">
        <v>63</v>
      </c>
      <c r="O639">
        <v>2011</v>
      </c>
      <c r="P639" t="s">
        <v>642</v>
      </c>
      <c r="Q639">
        <v>34.885040000000004</v>
      </c>
    </row>
    <row r="640" spans="14:17">
      <c r="N640" t="s">
        <v>249</v>
      </c>
      <c r="O640">
        <v>2000</v>
      </c>
      <c r="P640" t="s">
        <v>638</v>
      </c>
      <c r="Q640">
        <v>2.1686999999999999</v>
      </c>
    </row>
    <row r="641" spans="14:17">
      <c r="N641" t="s">
        <v>249</v>
      </c>
      <c r="O641">
        <v>2000</v>
      </c>
      <c r="P641" t="s">
        <v>640</v>
      </c>
      <c r="Q641">
        <v>6.7374999999999998</v>
      </c>
    </row>
    <row r="642" spans="14:17">
      <c r="N642" t="s">
        <v>249</v>
      </c>
      <c r="O642">
        <v>2000</v>
      </c>
      <c r="P642" t="s">
        <v>641</v>
      </c>
      <c r="Q642">
        <v>10.571999999999999</v>
      </c>
    </row>
    <row r="643" spans="14:17">
      <c r="N643" t="s">
        <v>249</v>
      </c>
      <c r="O643">
        <v>2000</v>
      </c>
      <c r="P643" t="s">
        <v>642</v>
      </c>
      <c r="Q643">
        <v>0.17959999999999998</v>
      </c>
    </row>
    <row r="644" spans="14:17">
      <c r="N644" t="s">
        <v>355</v>
      </c>
      <c r="O644">
        <v>2008</v>
      </c>
      <c r="P644" t="s">
        <v>638</v>
      </c>
      <c r="Q644">
        <v>2.3959999999999999</v>
      </c>
    </row>
    <row r="645" spans="14:17">
      <c r="N645" t="s">
        <v>355</v>
      </c>
      <c r="O645">
        <v>2008</v>
      </c>
      <c r="P645" t="s">
        <v>639</v>
      </c>
      <c r="Q645">
        <v>3.4000000000000002E-2</v>
      </c>
    </row>
    <row r="646" spans="14:17">
      <c r="N646" t="s">
        <v>355</v>
      </c>
      <c r="O646">
        <v>2008</v>
      </c>
      <c r="P646" t="s">
        <v>640</v>
      </c>
      <c r="Q646">
        <v>12.675000000000001</v>
      </c>
    </row>
    <row r="647" spans="14:17">
      <c r="N647" t="s">
        <v>355</v>
      </c>
      <c r="O647">
        <v>2008</v>
      </c>
      <c r="P647" t="s">
        <v>641</v>
      </c>
      <c r="Q647">
        <v>-34.570999999999998</v>
      </c>
    </row>
    <row r="648" spans="14:17">
      <c r="N648" t="s">
        <v>355</v>
      </c>
      <c r="O648">
        <v>2008</v>
      </c>
      <c r="P648" t="s">
        <v>642</v>
      </c>
      <c r="Q648">
        <v>0.41499999999999998</v>
      </c>
    </row>
    <row r="649" spans="14:17">
      <c r="N649" t="s">
        <v>233</v>
      </c>
      <c r="O649">
        <v>2000</v>
      </c>
      <c r="P649" t="s">
        <v>638</v>
      </c>
      <c r="Q649">
        <v>152.16399999999999</v>
      </c>
    </row>
    <row r="650" spans="14:17">
      <c r="N650" t="s">
        <v>233</v>
      </c>
      <c r="O650">
        <v>2000</v>
      </c>
      <c r="P650" t="s">
        <v>639</v>
      </c>
      <c r="Q650">
        <v>2.101</v>
      </c>
    </row>
    <row r="651" spans="14:17">
      <c r="N651" t="s">
        <v>233</v>
      </c>
      <c r="O651">
        <v>2000</v>
      </c>
      <c r="P651" t="s">
        <v>640</v>
      </c>
      <c r="Q651">
        <v>55.81</v>
      </c>
    </row>
    <row r="652" spans="14:17">
      <c r="N652" t="s">
        <v>233</v>
      </c>
      <c r="O652">
        <v>2000</v>
      </c>
      <c r="P652" t="s">
        <v>641</v>
      </c>
      <c r="Q652">
        <v>98.003</v>
      </c>
    </row>
    <row r="653" spans="14:17">
      <c r="N653" t="s">
        <v>233</v>
      </c>
      <c r="O653">
        <v>2000</v>
      </c>
      <c r="P653" t="s">
        <v>642</v>
      </c>
      <c r="Q653">
        <v>2.3690000000000002</v>
      </c>
    </row>
    <row r="654" spans="14:17">
      <c r="N654" t="s">
        <v>273</v>
      </c>
      <c r="O654">
        <v>2000</v>
      </c>
      <c r="P654" t="s">
        <v>638</v>
      </c>
      <c r="Q654">
        <v>3.9218359999999999</v>
      </c>
    </row>
    <row r="655" spans="14:17">
      <c r="N655" t="s">
        <v>273</v>
      </c>
      <c r="O655">
        <v>2000</v>
      </c>
      <c r="P655" t="s">
        <v>639</v>
      </c>
      <c r="Q655">
        <v>0.30585000000000001</v>
      </c>
    </row>
    <row r="656" spans="14:17">
      <c r="N656" t="s">
        <v>273</v>
      </c>
      <c r="O656">
        <v>2000</v>
      </c>
      <c r="P656" t="s">
        <v>640</v>
      </c>
      <c r="Q656">
        <v>7.101</v>
      </c>
    </row>
    <row r="657" spans="14:17">
      <c r="N657" t="s">
        <v>273</v>
      </c>
      <c r="O657">
        <v>2000</v>
      </c>
      <c r="P657" t="s">
        <v>641</v>
      </c>
      <c r="Q657">
        <v>47.496000000000002</v>
      </c>
    </row>
    <row r="658" spans="14:17">
      <c r="N658" t="s">
        <v>273</v>
      </c>
      <c r="O658">
        <v>2000</v>
      </c>
      <c r="P658" t="s">
        <v>642</v>
      </c>
      <c r="Q658">
        <v>0.65195000000000003</v>
      </c>
    </row>
    <row r="659" spans="14:17">
      <c r="N659" t="s">
        <v>21</v>
      </c>
      <c r="O659">
        <v>2009</v>
      </c>
      <c r="P659" t="s">
        <v>638</v>
      </c>
      <c r="Q659">
        <v>5.0777400000000007E-3</v>
      </c>
    </row>
    <row r="660" spans="14:17">
      <c r="N660" t="s">
        <v>21</v>
      </c>
      <c r="O660">
        <v>2009</v>
      </c>
      <c r="P660" t="s">
        <v>641</v>
      </c>
      <c r="Q660">
        <v>-0.14399999999999999</v>
      </c>
    </row>
    <row r="661" spans="14:17">
      <c r="N661" t="s">
        <v>21</v>
      </c>
      <c r="O661">
        <v>2009</v>
      </c>
      <c r="P661" t="s">
        <v>642</v>
      </c>
      <c r="Q661">
        <v>2.1000000000000001E-2</v>
      </c>
    </row>
    <row r="662" spans="14:17">
      <c r="N662" t="s">
        <v>147</v>
      </c>
      <c r="O662">
        <v>2018</v>
      </c>
      <c r="P662" t="s">
        <v>638</v>
      </c>
      <c r="Q662">
        <v>155.32947322033721</v>
      </c>
    </row>
    <row r="663" spans="14:17">
      <c r="N663" t="s">
        <v>147</v>
      </c>
      <c r="O663">
        <v>2018</v>
      </c>
      <c r="P663" t="s">
        <v>639</v>
      </c>
      <c r="Q663">
        <v>11.207742519712559</v>
      </c>
    </row>
    <row r="664" spans="14:17">
      <c r="N664" t="s">
        <v>147</v>
      </c>
      <c r="O664">
        <v>2018</v>
      </c>
      <c r="P664" t="s">
        <v>640</v>
      </c>
      <c r="Q664">
        <v>18.234552774523763</v>
      </c>
    </row>
    <row r="665" spans="14:17">
      <c r="N665" t="s">
        <v>147</v>
      </c>
      <c r="O665">
        <v>2018</v>
      </c>
      <c r="P665" t="s">
        <v>644</v>
      </c>
      <c r="Q665">
        <v>4.9149031384042248</v>
      </c>
    </row>
    <row r="666" spans="14:17">
      <c r="N666" t="s">
        <v>147</v>
      </c>
      <c r="O666">
        <v>2018</v>
      </c>
      <c r="P666" t="s">
        <v>642</v>
      </c>
      <c r="Q666">
        <v>2.9846188618508496</v>
      </c>
    </row>
    <row r="667" spans="14:17">
      <c r="N667" t="s">
        <v>147</v>
      </c>
      <c r="O667">
        <v>2018</v>
      </c>
      <c r="P667" t="s">
        <v>643</v>
      </c>
      <c r="Q667">
        <v>0</v>
      </c>
    </row>
    <row r="668" spans="14:17">
      <c r="N668" t="s">
        <v>211</v>
      </c>
      <c r="O668">
        <v>2018</v>
      </c>
      <c r="P668" t="s">
        <v>638</v>
      </c>
      <c r="Q668">
        <v>37.528662530648248</v>
      </c>
    </row>
    <row r="669" spans="14:17">
      <c r="N669" t="s">
        <v>211</v>
      </c>
      <c r="O669">
        <v>2018</v>
      </c>
      <c r="P669" t="s">
        <v>639</v>
      </c>
      <c r="Q669">
        <v>8.8592650405344529</v>
      </c>
    </row>
    <row r="670" spans="14:17">
      <c r="N670" t="s">
        <v>211</v>
      </c>
      <c r="O670">
        <v>2018</v>
      </c>
      <c r="P670" t="s">
        <v>640</v>
      </c>
      <c r="Q670">
        <v>4.4803320657618997</v>
      </c>
    </row>
    <row r="671" spans="14:17">
      <c r="N671" t="s">
        <v>211</v>
      </c>
      <c r="O671">
        <v>2018</v>
      </c>
      <c r="P671" t="s">
        <v>644</v>
      </c>
      <c r="Q671">
        <v>-23.667465766429839</v>
      </c>
    </row>
    <row r="672" spans="14:17">
      <c r="N672" t="s">
        <v>211</v>
      </c>
      <c r="O672">
        <v>2018</v>
      </c>
      <c r="P672" t="s">
        <v>642</v>
      </c>
      <c r="Q672">
        <v>1.1541449690696195</v>
      </c>
    </row>
    <row r="673" spans="14:17">
      <c r="N673" t="s">
        <v>339</v>
      </c>
      <c r="O673">
        <v>2000</v>
      </c>
      <c r="P673" t="s">
        <v>638</v>
      </c>
      <c r="Q673">
        <v>6.8946400000000008</v>
      </c>
    </row>
    <row r="674" spans="14:17">
      <c r="N674" t="s">
        <v>339</v>
      </c>
      <c r="O674">
        <v>2000</v>
      </c>
      <c r="P674" t="s">
        <v>639</v>
      </c>
      <c r="Q674">
        <v>0.13096000000000002</v>
      </c>
    </row>
    <row r="675" spans="14:17">
      <c r="N675" t="s">
        <v>339</v>
      </c>
      <c r="O675">
        <v>2000</v>
      </c>
      <c r="P675" t="s">
        <v>640</v>
      </c>
      <c r="Q675">
        <v>18.28529</v>
      </c>
    </row>
    <row r="676" spans="14:17">
      <c r="N676" t="s">
        <v>339</v>
      </c>
      <c r="O676">
        <v>2000</v>
      </c>
      <c r="P676" t="s">
        <v>641</v>
      </c>
      <c r="Q676">
        <v>-12.417999999999999</v>
      </c>
    </row>
    <row r="677" spans="14:17">
      <c r="N677" t="s">
        <v>339</v>
      </c>
      <c r="O677">
        <v>2000</v>
      </c>
      <c r="P677" t="s">
        <v>642</v>
      </c>
      <c r="Q677">
        <v>0.72044000000000008</v>
      </c>
    </row>
    <row r="678" spans="14:17">
      <c r="N678" t="s">
        <v>71</v>
      </c>
      <c r="O678">
        <v>2010</v>
      </c>
      <c r="P678" t="s">
        <v>638</v>
      </c>
      <c r="Q678">
        <v>3.7732966689999994E-2</v>
      </c>
    </row>
    <row r="679" spans="14:17">
      <c r="N679" t="s">
        <v>71</v>
      </c>
      <c r="O679">
        <v>2010</v>
      </c>
      <c r="P679" t="s">
        <v>639</v>
      </c>
      <c r="Q679">
        <v>0</v>
      </c>
    </row>
    <row r="680" spans="14:17">
      <c r="N680" t="s">
        <v>71</v>
      </c>
      <c r="O680">
        <v>2010</v>
      </c>
      <c r="P680" t="s">
        <v>640</v>
      </c>
      <c r="Q680">
        <v>7.5065800000000008E-4</v>
      </c>
    </row>
    <row r="681" spans="14:17">
      <c r="N681" t="s">
        <v>71</v>
      </c>
      <c r="O681">
        <v>2010</v>
      </c>
      <c r="P681" t="s">
        <v>641</v>
      </c>
      <c r="Q681">
        <v>0</v>
      </c>
    </row>
    <row r="682" spans="14:17">
      <c r="N682" t="s">
        <v>71</v>
      </c>
      <c r="O682">
        <v>2010</v>
      </c>
      <c r="P682" t="s">
        <v>642</v>
      </c>
      <c r="Q682">
        <v>3.7025589999999998E-3</v>
      </c>
    </row>
    <row r="683" spans="14:17">
      <c r="N683" t="s">
        <v>71</v>
      </c>
      <c r="O683">
        <v>2010</v>
      </c>
      <c r="P683" t="s">
        <v>643</v>
      </c>
      <c r="Q683">
        <v>0</v>
      </c>
    </row>
    <row r="684" spans="14:17">
      <c r="N684" t="s">
        <v>341</v>
      </c>
      <c r="O684">
        <v>2018</v>
      </c>
      <c r="P684" t="s">
        <v>638</v>
      </c>
      <c r="Q684">
        <v>31.946158533998663</v>
      </c>
    </row>
    <row r="685" spans="14:17">
      <c r="N685" t="s">
        <v>341</v>
      </c>
      <c r="O685">
        <v>2018</v>
      </c>
      <c r="P685" t="s">
        <v>639</v>
      </c>
      <c r="Q685">
        <v>5.1581247672497499</v>
      </c>
    </row>
    <row r="686" spans="14:17">
      <c r="N686" t="s">
        <v>341</v>
      </c>
      <c r="O686">
        <v>2018</v>
      </c>
      <c r="P686" t="s">
        <v>640</v>
      </c>
      <c r="Q686">
        <v>37.696956492787727</v>
      </c>
    </row>
    <row r="687" spans="14:17">
      <c r="N687" t="s">
        <v>341</v>
      </c>
      <c r="O687">
        <v>2018</v>
      </c>
      <c r="P687" t="s">
        <v>644</v>
      </c>
      <c r="Q687">
        <v>-23.394072214846958</v>
      </c>
    </row>
    <row r="688" spans="14:17">
      <c r="N688" t="s">
        <v>341</v>
      </c>
      <c r="O688">
        <v>2018</v>
      </c>
      <c r="P688" t="s">
        <v>642</v>
      </c>
      <c r="Q688">
        <v>4.0574313366108967</v>
      </c>
    </row>
    <row r="689" spans="14:17">
      <c r="N689" t="s">
        <v>341</v>
      </c>
      <c r="O689">
        <v>2018</v>
      </c>
      <c r="P689" t="s">
        <v>643</v>
      </c>
      <c r="Q689">
        <v>3.6170489594048298E-3</v>
      </c>
    </row>
    <row r="690" spans="14:17">
      <c r="N690" t="s">
        <v>43</v>
      </c>
      <c r="O690">
        <v>1994</v>
      </c>
      <c r="P690" t="s">
        <v>638</v>
      </c>
      <c r="Q690">
        <v>12.44495</v>
      </c>
    </row>
    <row r="691" spans="14:17">
      <c r="N691" t="s">
        <v>43</v>
      </c>
      <c r="O691">
        <v>1994</v>
      </c>
      <c r="P691" t="s">
        <v>639</v>
      </c>
      <c r="Q691">
        <v>0.59253999999999996</v>
      </c>
    </row>
    <row r="692" spans="14:17">
      <c r="N692" t="s">
        <v>43</v>
      </c>
      <c r="O692">
        <v>1994</v>
      </c>
      <c r="P692" t="s">
        <v>640</v>
      </c>
      <c r="Q692">
        <v>7.4687000000000001</v>
      </c>
    </row>
    <row r="693" spans="14:17">
      <c r="N693" t="s">
        <v>43</v>
      </c>
      <c r="O693">
        <v>1994</v>
      </c>
      <c r="P693" t="s">
        <v>642</v>
      </c>
      <c r="Q693">
        <v>0.372477</v>
      </c>
    </row>
    <row r="694" spans="14:17">
      <c r="N694" t="s">
        <v>315</v>
      </c>
      <c r="O694">
        <v>2015</v>
      </c>
      <c r="P694" t="s">
        <v>638</v>
      </c>
      <c r="Q694">
        <v>183.63499999999999</v>
      </c>
    </row>
    <row r="695" spans="14:17">
      <c r="N695" t="s">
        <v>315</v>
      </c>
      <c r="O695">
        <v>2015</v>
      </c>
      <c r="P695" t="s">
        <v>639</v>
      </c>
      <c r="Q695">
        <v>21.8</v>
      </c>
    </row>
    <row r="696" spans="14:17">
      <c r="N696" t="s">
        <v>315</v>
      </c>
      <c r="O696">
        <v>2015</v>
      </c>
      <c r="P696" t="s">
        <v>640</v>
      </c>
      <c r="Q696">
        <v>173.517</v>
      </c>
    </row>
    <row r="697" spans="14:17">
      <c r="N697" t="s">
        <v>315</v>
      </c>
      <c r="O697">
        <v>2015</v>
      </c>
      <c r="P697" t="s">
        <v>641</v>
      </c>
      <c r="Q697">
        <v>10.4</v>
      </c>
    </row>
    <row r="698" spans="14:17">
      <c r="N698" t="s">
        <v>315</v>
      </c>
      <c r="O698">
        <v>2015</v>
      </c>
      <c r="P698" t="s">
        <v>642</v>
      </c>
      <c r="Q698">
        <v>15.631</v>
      </c>
    </row>
    <row r="699" spans="14:17">
      <c r="N699" t="s">
        <v>185</v>
      </c>
      <c r="O699">
        <v>2000</v>
      </c>
      <c r="P699" t="s">
        <v>638</v>
      </c>
      <c r="Q699">
        <v>4.8143700000000003</v>
      </c>
    </row>
    <row r="700" spans="14:17">
      <c r="N700" t="s">
        <v>185</v>
      </c>
      <c r="O700">
        <v>2000</v>
      </c>
      <c r="P700" t="s">
        <v>639</v>
      </c>
      <c r="Q700">
        <v>0.5927</v>
      </c>
    </row>
    <row r="701" spans="14:17">
      <c r="N701" t="s">
        <v>185</v>
      </c>
      <c r="O701">
        <v>2000</v>
      </c>
      <c r="P701" t="s">
        <v>640</v>
      </c>
      <c r="Q701">
        <v>3.2201900000000001</v>
      </c>
    </row>
    <row r="702" spans="14:17">
      <c r="N702" t="s">
        <v>185</v>
      </c>
      <c r="O702">
        <v>2000</v>
      </c>
      <c r="P702" t="s">
        <v>641</v>
      </c>
      <c r="Q702">
        <v>-5.8039899999999998</v>
      </c>
    </row>
    <row r="703" spans="14:17">
      <c r="N703" t="s">
        <v>185</v>
      </c>
      <c r="O703">
        <v>2000</v>
      </c>
      <c r="P703" t="s">
        <v>642</v>
      </c>
      <c r="Q703">
        <v>1.0804800000000001</v>
      </c>
    </row>
    <row r="704" spans="14:17">
      <c r="N704" t="s">
        <v>191</v>
      </c>
      <c r="O704">
        <v>2012</v>
      </c>
      <c r="P704" t="s">
        <v>638</v>
      </c>
      <c r="Q704">
        <v>44.637</v>
      </c>
    </row>
    <row r="705" spans="14:17">
      <c r="N705" t="s">
        <v>191</v>
      </c>
      <c r="O705">
        <v>2012</v>
      </c>
      <c r="P705" t="s">
        <v>639</v>
      </c>
      <c r="Q705">
        <v>6.0629999999999997</v>
      </c>
    </row>
    <row r="706" spans="14:17">
      <c r="N706" t="s">
        <v>191</v>
      </c>
      <c r="O706">
        <v>2012</v>
      </c>
      <c r="P706" t="s">
        <v>640</v>
      </c>
      <c r="Q706">
        <v>26.042000000000002</v>
      </c>
    </row>
    <row r="707" spans="14:17">
      <c r="N707" t="s">
        <v>191</v>
      </c>
      <c r="O707">
        <v>2012</v>
      </c>
      <c r="P707" t="s">
        <v>641</v>
      </c>
      <c r="Q707">
        <v>86.741</v>
      </c>
    </row>
    <row r="708" spans="14:17">
      <c r="N708" t="s">
        <v>191</v>
      </c>
      <c r="O708">
        <v>2012</v>
      </c>
      <c r="P708" t="s">
        <v>642</v>
      </c>
      <c r="Q708">
        <v>7.8220000000000001</v>
      </c>
    </row>
    <row r="709" spans="14:17">
      <c r="N709" t="s">
        <v>255</v>
      </c>
      <c r="O709">
        <v>2000</v>
      </c>
      <c r="P709" t="s">
        <v>638</v>
      </c>
      <c r="Q709">
        <v>69.667240000000007</v>
      </c>
    </row>
    <row r="710" spans="14:17">
      <c r="N710" t="s">
        <v>255</v>
      </c>
      <c r="O710">
        <v>2000</v>
      </c>
      <c r="P710" t="s">
        <v>639</v>
      </c>
      <c r="Q710">
        <v>8.6097800000000007</v>
      </c>
    </row>
    <row r="711" spans="14:17">
      <c r="N711" t="s">
        <v>255</v>
      </c>
      <c r="O711">
        <v>2000</v>
      </c>
      <c r="P711" t="s">
        <v>640</v>
      </c>
      <c r="Q711">
        <v>37.002690000000001</v>
      </c>
    </row>
    <row r="712" spans="14:17">
      <c r="N712" t="s">
        <v>255</v>
      </c>
      <c r="O712">
        <v>2000</v>
      </c>
      <c r="P712" t="s">
        <v>641</v>
      </c>
      <c r="Q712">
        <v>-105.11136999999999</v>
      </c>
    </row>
    <row r="713" spans="14:17">
      <c r="N713" t="s">
        <v>255</v>
      </c>
      <c r="O713">
        <v>2000</v>
      </c>
      <c r="P713" t="s">
        <v>642</v>
      </c>
      <c r="Q713">
        <v>11.599</v>
      </c>
    </row>
    <row r="714" spans="14:17">
      <c r="N714" t="s">
        <v>7</v>
      </c>
      <c r="O714">
        <v>2005</v>
      </c>
      <c r="P714" t="s">
        <v>638</v>
      </c>
      <c r="Q714">
        <v>0.33174000000000003</v>
      </c>
    </row>
    <row r="715" spans="14:17">
      <c r="N715" t="s">
        <v>7</v>
      </c>
      <c r="O715">
        <v>2005</v>
      </c>
      <c r="P715" t="s">
        <v>639</v>
      </c>
      <c r="Q715">
        <v>9.2999999999999997E-5</v>
      </c>
    </row>
    <row r="716" spans="14:17">
      <c r="N716" t="s">
        <v>7</v>
      </c>
      <c r="O716">
        <v>2005</v>
      </c>
      <c r="P716" t="s">
        <v>640</v>
      </c>
      <c r="Q716">
        <v>1.01812E-2</v>
      </c>
    </row>
    <row r="717" spans="14:17">
      <c r="N717" t="s">
        <v>7</v>
      </c>
      <c r="O717">
        <v>2005</v>
      </c>
      <c r="P717" t="s">
        <v>641</v>
      </c>
      <c r="Q717">
        <v>-9.8569999999999991E-2</v>
      </c>
    </row>
    <row r="718" spans="14:17">
      <c r="N718" t="s">
        <v>7</v>
      </c>
      <c r="O718">
        <v>2005</v>
      </c>
      <c r="P718" t="s">
        <v>642</v>
      </c>
      <c r="Q718">
        <v>4.4619999999999998E-3</v>
      </c>
    </row>
    <row r="719" spans="14:17">
      <c r="N719" t="s">
        <v>111</v>
      </c>
      <c r="O719">
        <v>2000</v>
      </c>
      <c r="P719" t="s">
        <v>638</v>
      </c>
      <c r="Q719">
        <v>2.4361999999999999</v>
      </c>
    </row>
    <row r="720" spans="14:17">
      <c r="N720" t="s">
        <v>111</v>
      </c>
      <c r="O720">
        <v>2000</v>
      </c>
      <c r="P720" t="s">
        <v>639</v>
      </c>
      <c r="Q720">
        <v>6.1249999999999999E-2</v>
      </c>
    </row>
    <row r="721" spans="14:17">
      <c r="N721" t="s">
        <v>111</v>
      </c>
      <c r="O721">
        <v>2000</v>
      </c>
      <c r="P721" t="s">
        <v>640</v>
      </c>
      <c r="Q721">
        <v>7.5014599999999998</v>
      </c>
    </row>
    <row r="722" spans="14:17">
      <c r="N722" t="s">
        <v>111</v>
      </c>
      <c r="O722">
        <v>2000</v>
      </c>
      <c r="P722" t="s">
        <v>641</v>
      </c>
      <c r="Q722">
        <v>-180.76317</v>
      </c>
    </row>
    <row r="723" spans="14:17">
      <c r="N723" t="s">
        <v>111</v>
      </c>
      <c r="O723">
        <v>2000</v>
      </c>
      <c r="P723" t="s">
        <v>642</v>
      </c>
      <c r="Q723">
        <v>0.19677</v>
      </c>
    </row>
    <row r="724" spans="14:17">
      <c r="N724" t="s">
        <v>133</v>
      </c>
      <c r="O724">
        <v>2018</v>
      </c>
      <c r="P724" t="s">
        <v>638</v>
      </c>
      <c r="Q724">
        <v>342.08758324682191</v>
      </c>
    </row>
    <row r="725" spans="14:17">
      <c r="N725" t="s">
        <v>133</v>
      </c>
      <c r="O725">
        <v>2018</v>
      </c>
      <c r="P725" t="s">
        <v>639</v>
      </c>
      <c r="Q725">
        <v>24.891889917490218</v>
      </c>
    </row>
    <row r="726" spans="14:17">
      <c r="N726" t="s">
        <v>133</v>
      </c>
      <c r="O726">
        <v>2018</v>
      </c>
      <c r="P726" t="s">
        <v>640</v>
      </c>
      <c r="Q726">
        <v>33.117072374943959</v>
      </c>
    </row>
    <row r="727" spans="14:17">
      <c r="N727" t="s">
        <v>133</v>
      </c>
      <c r="O727">
        <v>2018</v>
      </c>
      <c r="P727" t="s">
        <v>644</v>
      </c>
      <c r="Q727">
        <v>-36.451040443399506</v>
      </c>
    </row>
    <row r="728" spans="14:17">
      <c r="N728" t="s">
        <v>133</v>
      </c>
      <c r="O728">
        <v>2018</v>
      </c>
      <c r="P728" t="s">
        <v>642</v>
      </c>
      <c r="Q728">
        <v>12.759827496277506</v>
      </c>
    </row>
    <row r="729" spans="14:17">
      <c r="N729" t="s">
        <v>133</v>
      </c>
      <c r="O729">
        <v>2018</v>
      </c>
      <c r="P729" t="s">
        <v>643</v>
      </c>
      <c r="Q729">
        <v>0</v>
      </c>
    </row>
    <row r="730" spans="14:17">
      <c r="N730" t="s">
        <v>101</v>
      </c>
      <c r="O730">
        <v>2002</v>
      </c>
      <c r="P730" t="s">
        <v>638</v>
      </c>
      <c r="Q730">
        <v>77.605000000000004</v>
      </c>
    </row>
    <row r="731" spans="14:17">
      <c r="N731" t="s">
        <v>101</v>
      </c>
      <c r="O731">
        <v>2002</v>
      </c>
      <c r="P731" t="s">
        <v>639</v>
      </c>
      <c r="Q731">
        <v>5.6580000000000004</v>
      </c>
    </row>
    <row r="732" spans="14:17">
      <c r="N732" t="s">
        <v>101</v>
      </c>
      <c r="O732">
        <v>2002</v>
      </c>
      <c r="P732" t="s">
        <v>640</v>
      </c>
      <c r="Q732">
        <v>2.8140000000000001</v>
      </c>
    </row>
    <row r="733" spans="14:17">
      <c r="N733" t="s">
        <v>101</v>
      </c>
      <c r="O733">
        <v>2002</v>
      </c>
      <c r="P733" t="s">
        <v>641</v>
      </c>
      <c r="Q733">
        <v>-16.88</v>
      </c>
    </row>
    <row r="734" spans="14:17">
      <c r="N734" t="s">
        <v>101</v>
      </c>
      <c r="O734">
        <v>2002</v>
      </c>
      <c r="P734" t="s">
        <v>642</v>
      </c>
      <c r="Q734">
        <v>1.2529999999999999</v>
      </c>
    </row>
    <row r="735" spans="14:17">
      <c r="N735" t="s">
        <v>159</v>
      </c>
      <c r="O735">
        <v>2018</v>
      </c>
      <c r="P735" t="s">
        <v>638</v>
      </c>
      <c r="Q735">
        <v>48.469373831844713</v>
      </c>
    </row>
    <row r="736" spans="14:17">
      <c r="N736" t="s">
        <v>159</v>
      </c>
      <c r="O736">
        <v>2018</v>
      </c>
      <c r="P736" t="s">
        <v>639</v>
      </c>
      <c r="Q736">
        <v>7.4422303140283921</v>
      </c>
    </row>
    <row r="737" spans="14:17">
      <c r="N737" t="s">
        <v>159</v>
      </c>
      <c r="O737">
        <v>2018</v>
      </c>
      <c r="P737" t="s">
        <v>640</v>
      </c>
      <c r="Q737">
        <v>6.798761740124081</v>
      </c>
    </row>
    <row r="738" spans="14:17">
      <c r="N738" t="s">
        <v>159</v>
      </c>
      <c r="O738">
        <v>2018</v>
      </c>
      <c r="P738" t="s">
        <v>644</v>
      </c>
      <c r="Q738">
        <v>-6.2873923335635551</v>
      </c>
    </row>
    <row r="739" spans="14:17">
      <c r="N739" t="s">
        <v>159</v>
      </c>
      <c r="O739">
        <v>2018</v>
      </c>
      <c r="P739" t="s">
        <v>642</v>
      </c>
      <c r="Q739">
        <v>4.5699103910851573</v>
      </c>
    </row>
    <row r="740" spans="14:17">
      <c r="N740" t="s">
        <v>159</v>
      </c>
      <c r="O740">
        <v>2018</v>
      </c>
      <c r="P740" t="s">
        <v>643</v>
      </c>
      <c r="Q740">
        <v>0</v>
      </c>
    </row>
    <row r="741" spans="14:17">
      <c r="N741" t="s">
        <v>279</v>
      </c>
      <c r="O741">
        <v>2012</v>
      </c>
      <c r="P741" t="s">
        <v>638</v>
      </c>
      <c r="Q741">
        <v>5.7086000000000006</v>
      </c>
    </row>
    <row r="742" spans="14:17">
      <c r="N742" t="s">
        <v>279</v>
      </c>
      <c r="O742">
        <v>2012</v>
      </c>
      <c r="P742" t="s">
        <v>639</v>
      </c>
      <c r="Q742">
        <v>0.69290629999999998</v>
      </c>
    </row>
    <row r="743" spans="14:17">
      <c r="N743" t="s">
        <v>279</v>
      </c>
      <c r="O743">
        <v>2012</v>
      </c>
      <c r="P743" t="s">
        <v>640</v>
      </c>
      <c r="Q743">
        <v>36.63935</v>
      </c>
    </row>
    <row r="744" spans="14:17">
      <c r="N744" t="s">
        <v>279</v>
      </c>
      <c r="O744">
        <v>2012</v>
      </c>
      <c r="P744" t="s">
        <v>641</v>
      </c>
      <c r="Q744">
        <v>122.14761999999999</v>
      </c>
    </row>
    <row r="745" spans="14:17">
      <c r="N745" t="s">
        <v>279</v>
      </c>
      <c r="O745">
        <v>2012</v>
      </c>
      <c r="P745" t="s">
        <v>642</v>
      </c>
      <c r="Q745">
        <v>2.18987</v>
      </c>
    </row>
    <row r="746" spans="14:17">
      <c r="N746" t="s">
        <v>464</v>
      </c>
      <c r="O746">
        <v>2011</v>
      </c>
      <c r="P746" t="s">
        <v>638</v>
      </c>
      <c r="Q746">
        <v>1.9977499999999999</v>
      </c>
    </row>
    <row r="747" spans="14:17">
      <c r="N747" t="s">
        <v>464</v>
      </c>
      <c r="O747">
        <v>2011</v>
      </c>
      <c r="P747" t="s">
        <v>639</v>
      </c>
      <c r="Q747">
        <v>0</v>
      </c>
    </row>
    <row r="748" spans="14:17">
      <c r="N748" t="s">
        <v>464</v>
      </c>
      <c r="O748">
        <v>2011</v>
      </c>
      <c r="P748" t="s">
        <v>640</v>
      </c>
      <c r="Q748">
        <v>0.51229440000000004</v>
      </c>
    </row>
    <row r="749" spans="14:17">
      <c r="N749" t="s">
        <v>464</v>
      </c>
      <c r="O749">
        <v>2011</v>
      </c>
      <c r="P749" t="s">
        <v>641</v>
      </c>
      <c r="Q749">
        <v>-3.5396200000000003E-2</v>
      </c>
    </row>
    <row r="750" spans="14:17">
      <c r="N750" t="s">
        <v>464</v>
      </c>
      <c r="O750">
        <v>2011</v>
      </c>
      <c r="P750" t="s">
        <v>642</v>
      </c>
      <c r="Q750">
        <v>0.7517083</v>
      </c>
    </row>
    <row r="751" spans="14:17">
      <c r="N751" t="s">
        <v>464</v>
      </c>
      <c r="O751">
        <v>2011</v>
      </c>
      <c r="P751" t="s">
        <v>643</v>
      </c>
      <c r="Q751">
        <v>0</v>
      </c>
    </row>
    <row r="752" spans="14:17">
      <c r="N752" t="s">
        <v>25</v>
      </c>
      <c r="O752">
        <v>2007</v>
      </c>
      <c r="P752" t="s">
        <v>638</v>
      </c>
      <c r="Q752">
        <v>56.215271000000001</v>
      </c>
    </row>
    <row r="753" spans="14:17">
      <c r="N753" t="s">
        <v>25</v>
      </c>
      <c r="O753">
        <v>2007</v>
      </c>
      <c r="P753" t="s">
        <v>639</v>
      </c>
      <c r="Q753">
        <v>4.8792120000000008</v>
      </c>
    </row>
    <row r="754" spans="14:17">
      <c r="N754" t="s">
        <v>25</v>
      </c>
      <c r="O754">
        <v>2007</v>
      </c>
      <c r="P754" t="s">
        <v>640</v>
      </c>
      <c r="Q754">
        <v>8.4858857999999995E-2</v>
      </c>
    </row>
    <row r="755" spans="14:17">
      <c r="N755" t="s">
        <v>25</v>
      </c>
      <c r="O755">
        <v>2007</v>
      </c>
      <c r="P755" t="s">
        <v>642</v>
      </c>
      <c r="Q755">
        <v>0.41363</v>
      </c>
    </row>
    <row r="756" spans="14:17">
      <c r="N756" t="s">
        <v>215</v>
      </c>
      <c r="O756">
        <v>2018</v>
      </c>
      <c r="P756" t="s">
        <v>638</v>
      </c>
      <c r="Q756">
        <v>77.005986897591143</v>
      </c>
    </row>
    <row r="757" spans="14:17">
      <c r="N757" t="s">
        <v>215</v>
      </c>
      <c r="O757">
        <v>2018</v>
      </c>
      <c r="P757" t="s">
        <v>639</v>
      </c>
      <c r="Q757">
        <v>13.445653846119574</v>
      </c>
    </row>
    <row r="758" spans="14:17">
      <c r="N758" t="s">
        <v>215</v>
      </c>
      <c r="O758">
        <v>2018</v>
      </c>
      <c r="P758" t="s">
        <v>640</v>
      </c>
      <c r="Q758">
        <v>19.854030854468281</v>
      </c>
    </row>
    <row r="759" spans="14:17">
      <c r="N759" t="s">
        <v>215</v>
      </c>
      <c r="O759">
        <v>2018</v>
      </c>
      <c r="P759" t="s">
        <v>644</v>
      </c>
      <c r="Q759">
        <v>-24.458625597313819</v>
      </c>
    </row>
    <row r="760" spans="14:17">
      <c r="N760" t="s">
        <v>215</v>
      </c>
      <c r="O760">
        <v>2018</v>
      </c>
      <c r="P760" t="s">
        <v>642</v>
      </c>
      <c r="Q760">
        <v>5.8094434146929563</v>
      </c>
    </row>
    <row r="761" spans="14:17">
      <c r="N761" t="s">
        <v>85</v>
      </c>
      <c r="O761">
        <v>2018</v>
      </c>
      <c r="P761" t="s">
        <v>638</v>
      </c>
      <c r="Q761">
        <v>1752.621261988292</v>
      </c>
    </row>
    <row r="762" spans="14:17">
      <c r="N762" t="s">
        <v>85</v>
      </c>
      <c r="O762">
        <v>2018</v>
      </c>
      <c r="P762" t="s">
        <v>639</v>
      </c>
      <c r="Q762">
        <v>243.1369155247898</v>
      </c>
    </row>
    <row r="763" spans="14:17">
      <c r="N763" t="s">
        <v>85</v>
      </c>
      <c r="O763">
        <v>2018</v>
      </c>
      <c r="P763" t="s">
        <v>640</v>
      </c>
      <c r="Q763">
        <v>126.65942427299301</v>
      </c>
    </row>
    <row r="764" spans="14:17">
      <c r="N764" t="s">
        <v>85</v>
      </c>
      <c r="O764">
        <v>2018</v>
      </c>
      <c r="P764" t="s">
        <v>644</v>
      </c>
      <c r="Q764">
        <v>-590.5731029800512</v>
      </c>
    </row>
    <row r="765" spans="14:17">
      <c r="N765" t="s">
        <v>85</v>
      </c>
      <c r="O765">
        <v>2018</v>
      </c>
      <c r="P765" t="s">
        <v>642</v>
      </c>
      <c r="Q765">
        <v>97.705352807639343</v>
      </c>
    </row>
    <row r="766" spans="14:17">
      <c r="N766" t="s">
        <v>85</v>
      </c>
      <c r="O766">
        <v>2018</v>
      </c>
      <c r="P766" t="s">
        <v>643</v>
      </c>
      <c r="Q766">
        <v>0</v>
      </c>
    </row>
    <row r="767" spans="14:17">
      <c r="N767" t="s">
        <v>321</v>
      </c>
      <c r="O767">
        <v>2005</v>
      </c>
      <c r="P767" t="s">
        <v>638</v>
      </c>
      <c r="Q767">
        <v>0.80100000000000005</v>
      </c>
    </row>
    <row r="768" spans="14:17">
      <c r="N768" t="s">
        <v>321</v>
      </c>
      <c r="O768">
        <v>2005</v>
      </c>
      <c r="P768" t="s">
        <v>639</v>
      </c>
      <c r="Q768">
        <v>0.151</v>
      </c>
    </row>
    <row r="769" spans="14:17">
      <c r="N769" t="s">
        <v>321</v>
      </c>
      <c r="O769">
        <v>2005</v>
      </c>
      <c r="P769" t="s">
        <v>640</v>
      </c>
      <c r="Q769">
        <v>5.1650758899999998</v>
      </c>
    </row>
    <row r="770" spans="14:17">
      <c r="N770" t="s">
        <v>321</v>
      </c>
      <c r="O770">
        <v>2005</v>
      </c>
      <c r="P770" t="s">
        <v>641</v>
      </c>
      <c r="Q770">
        <v>-8.5449999999999999</v>
      </c>
    </row>
    <row r="771" spans="14:17">
      <c r="N771" t="s">
        <v>321</v>
      </c>
      <c r="O771">
        <v>2005</v>
      </c>
      <c r="P771" t="s">
        <v>642</v>
      </c>
      <c r="Q771">
        <v>6.3E-2</v>
      </c>
    </row>
    <row r="772" spans="14:17">
      <c r="N772" t="s">
        <v>33</v>
      </c>
      <c r="O772">
        <v>2012</v>
      </c>
      <c r="P772" t="s">
        <v>638</v>
      </c>
      <c r="Q772">
        <v>456.08783</v>
      </c>
    </row>
    <row r="773" spans="14:17">
      <c r="N773" t="s">
        <v>33</v>
      </c>
      <c r="O773">
        <v>2012</v>
      </c>
      <c r="P773" t="s">
        <v>639</v>
      </c>
      <c r="Q773">
        <v>54.49774</v>
      </c>
    </row>
    <row r="774" spans="14:17">
      <c r="N774" t="s">
        <v>33</v>
      </c>
      <c r="O774">
        <v>2012</v>
      </c>
      <c r="P774" t="s">
        <v>640</v>
      </c>
      <c r="Q774">
        <v>11.749280000000001</v>
      </c>
    </row>
    <row r="775" spans="14:17">
      <c r="N775" t="s">
        <v>33</v>
      </c>
      <c r="O775">
        <v>2012</v>
      </c>
      <c r="P775" t="s">
        <v>641</v>
      </c>
      <c r="Q775">
        <v>-9.1509999999999998</v>
      </c>
    </row>
    <row r="776" spans="14:17">
      <c r="N776" t="s">
        <v>33</v>
      </c>
      <c r="O776">
        <v>2012</v>
      </c>
      <c r="P776" t="s">
        <v>642</v>
      </c>
      <c r="Q776">
        <v>25.278500000000001</v>
      </c>
    </row>
    <row r="777" spans="14:17">
      <c r="N777" t="s">
        <v>33</v>
      </c>
      <c r="O777">
        <v>2012</v>
      </c>
      <c r="P777" t="s">
        <v>643</v>
      </c>
      <c r="Q777">
        <v>0.6492</v>
      </c>
    </row>
    <row r="778" spans="14:17">
      <c r="N778" t="s">
        <v>343</v>
      </c>
      <c r="O778">
        <v>2000</v>
      </c>
      <c r="P778" t="s">
        <v>638</v>
      </c>
      <c r="Q778">
        <v>8.4033999999999995</v>
      </c>
    </row>
    <row r="779" spans="14:17">
      <c r="N779" t="s">
        <v>343</v>
      </c>
      <c r="O779">
        <v>2000</v>
      </c>
      <c r="P779" t="s">
        <v>639</v>
      </c>
      <c r="Q779">
        <v>9.2999999999999999E-2</v>
      </c>
    </row>
    <row r="780" spans="14:17">
      <c r="N780" t="s">
        <v>343</v>
      </c>
      <c r="O780">
        <v>2000</v>
      </c>
      <c r="P780" t="s">
        <v>640</v>
      </c>
      <c r="Q780">
        <v>57.437199999999997</v>
      </c>
    </row>
    <row r="781" spans="14:17">
      <c r="N781" t="s">
        <v>343</v>
      </c>
      <c r="O781">
        <v>2000</v>
      </c>
      <c r="P781" t="s">
        <v>641</v>
      </c>
      <c r="Q781">
        <v>9.3810000000000002</v>
      </c>
    </row>
    <row r="782" spans="14:17">
      <c r="N782" t="s">
        <v>343</v>
      </c>
      <c r="O782">
        <v>2000</v>
      </c>
      <c r="P782" t="s">
        <v>642</v>
      </c>
      <c r="Q782">
        <v>1.9059999999999999</v>
      </c>
    </row>
    <row r="783" spans="14:17">
      <c r="N783" t="s">
        <v>289</v>
      </c>
      <c r="O783">
        <v>2005</v>
      </c>
      <c r="P783" t="s">
        <v>638</v>
      </c>
      <c r="Q783">
        <v>5.1758199999999999</v>
      </c>
    </row>
    <row r="784" spans="14:17">
      <c r="N784" t="s">
        <v>289</v>
      </c>
      <c r="O784">
        <v>2005</v>
      </c>
      <c r="P784" t="s">
        <v>639</v>
      </c>
      <c r="Q784">
        <v>1.073</v>
      </c>
    </row>
    <row r="785" spans="14:17">
      <c r="N785" t="s">
        <v>289</v>
      </c>
      <c r="O785">
        <v>2005</v>
      </c>
      <c r="P785" t="s">
        <v>640</v>
      </c>
      <c r="Q785">
        <v>6.3598400000000002</v>
      </c>
    </row>
    <row r="786" spans="14:17">
      <c r="N786" t="s">
        <v>289</v>
      </c>
      <c r="O786">
        <v>2005</v>
      </c>
      <c r="P786" t="s">
        <v>641</v>
      </c>
      <c r="Q786">
        <v>-11.400600000000001</v>
      </c>
    </row>
    <row r="787" spans="14:17">
      <c r="N787" t="s">
        <v>289</v>
      </c>
      <c r="O787">
        <v>2005</v>
      </c>
      <c r="P787" t="s">
        <v>642</v>
      </c>
      <c r="Q787">
        <v>0.97141999999999995</v>
      </c>
    </row>
    <row r="788" spans="14:17">
      <c r="N788" t="s">
        <v>11</v>
      </c>
      <c r="O788">
        <v>2012</v>
      </c>
      <c r="P788" t="s">
        <v>638</v>
      </c>
      <c r="Q788">
        <v>47.12565</v>
      </c>
    </row>
    <row r="789" spans="14:17">
      <c r="N789" t="s">
        <v>11</v>
      </c>
      <c r="O789">
        <v>2012</v>
      </c>
      <c r="P789" t="s">
        <v>639</v>
      </c>
      <c r="Q789">
        <v>1.0580744799999999</v>
      </c>
    </row>
    <row r="790" spans="14:17">
      <c r="N790" t="s">
        <v>11</v>
      </c>
      <c r="O790">
        <v>2012</v>
      </c>
      <c r="P790" t="s">
        <v>641</v>
      </c>
      <c r="Q790">
        <v>-0.23921000000000001</v>
      </c>
    </row>
    <row r="791" spans="14:17">
      <c r="N791" t="s">
        <v>11</v>
      </c>
      <c r="O791">
        <v>2012</v>
      </c>
      <c r="P791" t="s">
        <v>642</v>
      </c>
      <c r="Q791">
        <v>0.15015000000000001</v>
      </c>
    </row>
    <row r="792" spans="14:17">
      <c r="N792" t="s">
        <v>19</v>
      </c>
      <c r="O792">
        <v>2010</v>
      </c>
      <c r="P792" t="s">
        <v>638</v>
      </c>
      <c r="Q792">
        <v>0.35064000000000001</v>
      </c>
    </row>
    <row r="793" spans="14:17">
      <c r="N793" t="s">
        <v>19</v>
      </c>
      <c r="O793">
        <v>2010</v>
      </c>
      <c r="P793" t="s">
        <v>640</v>
      </c>
      <c r="Q793">
        <v>7.639E-2</v>
      </c>
    </row>
    <row r="794" spans="14:17">
      <c r="N794" t="s">
        <v>19</v>
      </c>
      <c r="O794">
        <v>2010</v>
      </c>
      <c r="P794" t="s">
        <v>642</v>
      </c>
      <c r="Q794">
        <v>0.19158</v>
      </c>
    </row>
    <row r="795" spans="14:17">
      <c r="N795" t="s">
        <v>295</v>
      </c>
      <c r="O795">
        <v>2005</v>
      </c>
      <c r="P795" t="s">
        <v>639</v>
      </c>
      <c r="Q795">
        <v>8.7186781099999999E-2</v>
      </c>
    </row>
    <row r="796" spans="14:17">
      <c r="N796" t="s">
        <v>295</v>
      </c>
      <c r="O796">
        <v>2005</v>
      </c>
      <c r="P796" t="s">
        <v>640</v>
      </c>
      <c r="Q796">
        <v>845.00607492000006</v>
      </c>
    </row>
    <row r="797" spans="14:17">
      <c r="N797" t="s">
        <v>295</v>
      </c>
      <c r="O797">
        <v>2005</v>
      </c>
      <c r="P797" t="s">
        <v>641</v>
      </c>
      <c r="Q797">
        <v>2664.7138999999997</v>
      </c>
    </row>
    <row r="798" spans="14:17">
      <c r="N798" t="s">
        <v>205</v>
      </c>
      <c r="O798">
        <v>2005</v>
      </c>
      <c r="P798" t="s">
        <v>638</v>
      </c>
      <c r="Q798">
        <v>5.9082600000000003</v>
      </c>
    </row>
    <row r="799" spans="14:17">
      <c r="N799" t="s">
        <v>205</v>
      </c>
      <c r="O799">
        <v>2005</v>
      </c>
      <c r="P799" t="s">
        <v>639</v>
      </c>
      <c r="Q799">
        <v>0.44207999999999997</v>
      </c>
    </row>
    <row r="800" spans="14:17">
      <c r="N800" t="s">
        <v>205</v>
      </c>
      <c r="O800">
        <v>2005</v>
      </c>
      <c r="P800" t="s">
        <v>640</v>
      </c>
      <c r="Q800">
        <v>3.1133800000000003</v>
      </c>
    </row>
    <row r="801" spans="14:17">
      <c r="N801" t="s">
        <v>205</v>
      </c>
      <c r="O801">
        <v>2005</v>
      </c>
      <c r="P801" t="s">
        <v>641</v>
      </c>
      <c r="Q801">
        <v>3.38137</v>
      </c>
    </row>
    <row r="802" spans="14:17">
      <c r="N802" t="s">
        <v>205</v>
      </c>
      <c r="O802">
        <v>2005</v>
      </c>
      <c r="P802" t="s">
        <v>642</v>
      </c>
      <c r="Q802">
        <v>1.60528</v>
      </c>
    </row>
    <row r="803" spans="14:17">
      <c r="N803" t="s">
        <v>9</v>
      </c>
      <c r="O803">
        <v>2010</v>
      </c>
      <c r="P803" t="s">
        <v>638</v>
      </c>
      <c r="Q803">
        <v>0.26386999999999999</v>
      </c>
    </row>
    <row r="804" spans="14:17">
      <c r="N804" t="s">
        <v>9</v>
      </c>
      <c r="O804">
        <v>2010</v>
      </c>
      <c r="P804" t="s">
        <v>639</v>
      </c>
      <c r="Q804">
        <v>0</v>
      </c>
    </row>
    <row r="805" spans="14:17">
      <c r="N805" t="s">
        <v>9</v>
      </c>
      <c r="O805">
        <v>2010</v>
      </c>
      <c r="P805" t="s">
        <v>640</v>
      </c>
      <c r="Q805">
        <v>3.3999999999999998E-3</v>
      </c>
    </row>
    <row r="806" spans="14:17">
      <c r="N806" t="s">
        <v>9</v>
      </c>
      <c r="O806">
        <v>2010</v>
      </c>
      <c r="P806" t="s">
        <v>641</v>
      </c>
      <c r="Q806">
        <v>-1.048E-2</v>
      </c>
    </row>
    <row r="807" spans="14:17">
      <c r="N807" t="s">
        <v>9</v>
      </c>
      <c r="O807">
        <v>2010</v>
      </c>
      <c r="P807" t="s">
        <v>642</v>
      </c>
      <c r="Q807">
        <v>0</v>
      </c>
    </row>
    <row r="808" spans="14:17">
      <c r="N808" t="s">
        <v>9</v>
      </c>
      <c r="O808">
        <v>2010</v>
      </c>
      <c r="P808" t="s">
        <v>643</v>
      </c>
      <c r="Q808">
        <v>0</v>
      </c>
    </row>
    <row r="809" spans="14:17">
      <c r="N809" t="s">
        <v>135</v>
      </c>
      <c r="O809">
        <v>1998</v>
      </c>
      <c r="P809" t="s">
        <v>638</v>
      </c>
      <c r="Q809">
        <v>50.545660000000005</v>
      </c>
    </row>
    <row r="810" spans="14:17">
      <c r="N810" t="s">
        <v>135</v>
      </c>
      <c r="O810">
        <v>1998</v>
      </c>
      <c r="P810" t="s">
        <v>639</v>
      </c>
      <c r="Q810">
        <v>3.6191300000000002</v>
      </c>
    </row>
    <row r="811" spans="14:17">
      <c r="N811" t="s">
        <v>135</v>
      </c>
      <c r="O811">
        <v>1998</v>
      </c>
      <c r="P811" t="s">
        <v>640</v>
      </c>
      <c r="Q811">
        <v>9.4997099999999985</v>
      </c>
    </row>
    <row r="812" spans="14:17">
      <c r="N812" t="s">
        <v>135</v>
      </c>
      <c r="O812">
        <v>1998</v>
      </c>
      <c r="P812" t="s">
        <v>641</v>
      </c>
      <c r="Q812">
        <v>-8.6609999999999996</v>
      </c>
    </row>
    <row r="813" spans="14:17">
      <c r="N813" t="s">
        <v>135</v>
      </c>
      <c r="O813">
        <v>1998</v>
      </c>
      <c r="P813" t="s">
        <v>642</v>
      </c>
      <c r="Q813">
        <v>2.6779099999999998</v>
      </c>
    </row>
    <row r="814" spans="14:17">
      <c r="N814" t="s">
        <v>135</v>
      </c>
      <c r="O814">
        <v>1998</v>
      </c>
      <c r="P814" t="s">
        <v>643</v>
      </c>
      <c r="Q814">
        <v>0</v>
      </c>
    </row>
    <row r="815" spans="14:17">
      <c r="N815" t="s">
        <v>349</v>
      </c>
      <c r="O815">
        <v>2015</v>
      </c>
      <c r="P815" t="s">
        <v>638</v>
      </c>
      <c r="Q815">
        <v>2.6553060999999998</v>
      </c>
    </row>
    <row r="816" spans="14:17">
      <c r="N816" t="s">
        <v>349</v>
      </c>
      <c r="O816">
        <v>2015</v>
      </c>
      <c r="P816" t="s">
        <v>639</v>
      </c>
      <c r="Q816">
        <v>5.5899999999999995E-3</v>
      </c>
    </row>
    <row r="817" spans="14:17">
      <c r="N817" t="s">
        <v>349</v>
      </c>
      <c r="O817">
        <v>2015</v>
      </c>
      <c r="P817" t="s">
        <v>640</v>
      </c>
      <c r="Q817">
        <v>26.832639999999998</v>
      </c>
    </row>
    <row r="818" spans="14:17">
      <c r="N818" t="s">
        <v>349</v>
      </c>
      <c r="O818">
        <v>2015</v>
      </c>
      <c r="P818" t="s">
        <v>641</v>
      </c>
      <c r="Q818">
        <v>2.7610000000000001</v>
      </c>
    </row>
    <row r="819" spans="14:17">
      <c r="N819" t="s">
        <v>349</v>
      </c>
      <c r="O819">
        <v>2015</v>
      </c>
      <c r="P819" t="s">
        <v>642</v>
      </c>
      <c r="Q819">
        <v>4.1449600000000002</v>
      </c>
    </row>
    <row r="820" spans="14:17">
      <c r="N820" t="s">
        <v>75</v>
      </c>
      <c r="O820">
        <v>2012</v>
      </c>
      <c r="P820" t="s">
        <v>638</v>
      </c>
      <c r="Q820">
        <v>0.11844400000000001</v>
      </c>
    </row>
    <row r="821" spans="14:17">
      <c r="N821" t="s">
        <v>75</v>
      </c>
      <c r="O821">
        <v>2012</v>
      </c>
      <c r="P821" t="s">
        <v>639</v>
      </c>
      <c r="Q821">
        <v>0</v>
      </c>
    </row>
    <row r="822" spans="14:17">
      <c r="N822" t="s">
        <v>75</v>
      </c>
      <c r="O822">
        <v>2012</v>
      </c>
      <c r="P822" t="s">
        <v>640</v>
      </c>
      <c r="Q822">
        <v>2.453601E-2</v>
      </c>
    </row>
    <row r="823" spans="14:17">
      <c r="N823" t="s">
        <v>75</v>
      </c>
      <c r="O823">
        <v>2012</v>
      </c>
      <c r="P823" t="s">
        <v>641</v>
      </c>
      <c r="Q823">
        <v>-0.32084760000000001</v>
      </c>
    </row>
    <row r="824" spans="14:17">
      <c r="N824" t="s">
        <v>75</v>
      </c>
      <c r="O824">
        <v>2012</v>
      </c>
      <c r="P824" t="s">
        <v>642</v>
      </c>
      <c r="Q824">
        <v>1.0442180000000001E-2</v>
      </c>
    </row>
    <row r="825" spans="14:17">
      <c r="N825" t="s">
        <v>93</v>
      </c>
      <c r="O825">
        <v>2003</v>
      </c>
      <c r="P825" t="s">
        <v>638</v>
      </c>
      <c r="Q825">
        <v>2.4039999999999999</v>
      </c>
    </row>
    <row r="826" spans="14:17">
      <c r="N826" t="s">
        <v>93</v>
      </c>
      <c r="O826">
        <v>2003</v>
      </c>
      <c r="P826" t="s">
        <v>639</v>
      </c>
      <c r="Q826">
        <v>6.5000000000000002E-2</v>
      </c>
    </row>
    <row r="827" spans="14:17">
      <c r="N827" t="s">
        <v>93</v>
      </c>
      <c r="O827">
        <v>2003</v>
      </c>
      <c r="P827" t="s">
        <v>640</v>
      </c>
      <c r="Q827">
        <v>0.84</v>
      </c>
    </row>
    <row r="828" spans="14:17">
      <c r="N828" t="s">
        <v>93</v>
      </c>
      <c r="O828">
        <v>2003</v>
      </c>
      <c r="P828" t="s">
        <v>641</v>
      </c>
      <c r="Q828">
        <v>1.5407299999999999</v>
      </c>
    </row>
    <row r="829" spans="14:17">
      <c r="N829" t="s">
        <v>93</v>
      </c>
      <c r="O829">
        <v>2003</v>
      </c>
      <c r="P829" t="s">
        <v>642</v>
      </c>
      <c r="Q829">
        <v>2.1000000000000001E-2</v>
      </c>
    </row>
    <row r="830" spans="14:17">
      <c r="N830" t="s">
        <v>107</v>
      </c>
      <c r="O830">
        <v>2018</v>
      </c>
      <c r="P830" t="s">
        <v>638</v>
      </c>
      <c r="Q830">
        <v>29.309269347863438</v>
      </c>
    </row>
    <row r="831" spans="14:17">
      <c r="N831" t="s">
        <v>107</v>
      </c>
      <c r="O831">
        <v>2018</v>
      </c>
      <c r="P831" t="s">
        <v>639</v>
      </c>
      <c r="Q831">
        <v>9.6118165937754636</v>
      </c>
    </row>
    <row r="832" spans="14:17">
      <c r="N832" t="s">
        <v>107</v>
      </c>
      <c r="O832">
        <v>2018</v>
      </c>
      <c r="P832" t="s">
        <v>640</v>
      </c>
      <c r="Q832">
        <v>2.7452868195219557</v>
      </c>
    </row>
    <row r="833" spans="14:17">
      <c r="N833" t="s">
        <v>107</v>
      </c>
      <c r="O833">
        <v>2018</v>
      </c>
      <c r="P833" t="s">
        <v>644</v>
      </c>
      <c r="Q833">
        <v>-5.6703759375954839</v>
      </c>
    </row>
    <row r="834" spans="14:17">
      <c r="N834" t="s">
        <v>107</v>
      </c>
      <c r="O834">
        <v>2018</v>
      </c>
      <c r="P834" t="s">
        <v>642</v>
      </c>
      <c r="Q834">
        <v>1.6819769300474234</v>
      </c>
    </row>
    <row r="835" spans="14:17">
      <c r="N835" t="s">
        <v>107</v>
      </c>
      <c r="O835">
        <v>2018</v>
      </c>
      <c r="P835" t="s">
        <v>643</v>
      </c>
      <c r="Q835">
        <v>0</v>
      </c>
    </row>
    <row r="836" spans="14:17">
      <c r="N836" t="s">
        <v>131</v>
      </c>
      <c r="O836">
        <v>2018</v>
      </c>
      <c r="P836" t="s">
        <v>638</v>
      </c>
      <c r="Q836">
        <v>14.152174706330038</v>
      </c>
    </row>
    <row r="837" spans="14:17">
      <c r="N837" t="s">
        <v>131</v>
      </c>
      <c r="O837">
        <v>2018</v>
      </c>
      <c r="P837" t="s">
        <v>639</v>
      </c>
      <c r="Q837">
        <v>1.186586891811257</v>
      </c>
    </row>
    <row r="838" spans="14:17">
      <c r="N838" t="s">
        <v>131</v>
      </c>
      <c r="O838">
        <v>2018</v>
      </c>
      <c r="P838" t="s">
        <v>640</v>
      </c>
      <c r="Q838">
        <v>1.721711748140129</v>
      </c>
    </row>
    <row r="839" spans="14:17">
      <c r="N839" t="s">
        <v>131</v>
      </c>
      <c r="O839">
        <v>2018</v>
      </c>
      <c r="P839" t="s">
        <v>644</v>
      </c>
      <c r="Q839">
        <v>0.24314382024482811</v>
      </c>
    </row>
    <row r="840" spans="14:17">
      <c r="N840" t="s">
        <v>131</v>
      </c>
      <c r="O840">
        <v>2018</v>
      </c>
      <c r="P840" t="s">
        <v>642</v>
      </c>
      <c r="Q840">
        <v>0.44166426261040054</v>
      </c>
    </row>
    <row r="841" spans="14:17">
      <c r="N841" t="s">
        <v>131</v>
      </c>
      <c r="O841">
        <v>2018</v>
      </c>
      <c r="P841" t="s">
        <v>643</v>
      </c>
      <c r="Q841">
        <v>0</v>
      </c>
    </row>
    <row r="842" spans="14:17">
      <c r="N842" t="s">
        <v>237</v>
      </c>
      <c r="O842">
        <v>2018</v>
      </c>
      <c r="P842" t="s">
        <v>638</v>
      </c>
      <c r="Q842">
        <v>36.401629904375305</v>
      </c>
    </row>
    <row r="843" spans="14:17">
      <c r="N843" t="s">
        <v>237</v>
      </c>
      <c r="O843">
        <v>2018</v>
      </c>
      <c r="P843" t="s">
        <v>639</v>
      </c>
      <c r="Q843">
        <v>7.3418197220931765</v>
      </c>
    </row>
    <row r="844" spans="14:17">
      <c r="N844" t="s">
        <v>237</v>
      </c>
      <c r="O844">
        <v>2018</v>
      </c>
      <c r="P844" t="s">
        <v>640</v>
      </c>
      <c r="Q844">
        <v>6.7901694121429701</v>
      </c>
    </row>
    <row r="845" spans="14:17">
      <c r="N845" t="s">
        <v>237</v>
      </c>
      <c r="O845">
        <v>2018</v>
      </c>
      <c r="P845" t="s">
        <v>644</v>
      </c>
      <c r="Q845">
        <v>-41.993961870588734</v>
      </c>
    </row>
    <row r="846" spans="14:17">
      <c r="N846" t="s">
        <v>237</v>
      </c>
      <c r="O846">
        <v>2018</v>
      </c>
      <c r="P846" t="s">
        <v>642</v>
      </c>
      <c r="Q846">
        <v>1.2456179941430749</v>
      </c>
    </row>
    <row r="847" spans="14:17">
      <c r="N847" t="s">
        <v>299</v>
      </c>
      <c r="O847">
        <v>1994</v>
      </c>
      <c r="P847" t="s">
        <v>638</v>
      </c>
      <c r="Q847">
        <v>1.0559517</v>
      </c>
    </row>
    <row r="848" spans="14:17">
      <c r="N848" t="s">
        <v>299</v>
      </c>
      <c r="O848">
        <v>1994</v>
      </c>
      <c r="P848" t="s">
        <v>639</v>
      </c>
      <c r="Q848">
        <v>4.9026999999999994</v>
      </c>
    </row>
    <row r="849" spans="14:17">
      <c r="N849" t="s">
        <v>299</v>
      </c>
      <c r="O849">
        <v>1994</v>
      </c>
      <c r="P849" t="s">
        <v>640</v>
      </c>
      <c r="Q849">
        <v>1.2334935</v>
      </c>
    </row>
    <row r="850" spans="14:17">
      <c r="N850" t="s">
        <v>299</v>
      </c>
      <c r="O850">
        <v>1994</v>
      </c>
      <c r="P850" t="s">
        <v>641</v>
      </c>
      <c r="Q850">
        <v>-3.2530628999999998</v>
      </c>
    </row>
    <row r="851" spans="14:17">
      <c r="N851" t="s">
        <v>299</v>
      </c>
      <c r="O851">
        <v>1994</v>
      </c>
      <c r="P851" t="s">
        <v>642</v>
      </c>
      <c r="Q851">
        <v>0.34653789999999995</v>
      </c>
    </row>
    <row r="852" spans="14:17">
      <c r="N852" t="s">
        <v>23</v>
      </c>
      <c r="O852">
        <v>2000</v>
      </c>
      <c r="P852" t="s">
        <v>638</v>
      </c>
      <c r="Q852">
        <v>0.26179522500000002</v>
      </c>
    </row>
    <row r="853" spans="14:17">
      <c r="N853" t="s">
        <v>23</v>
      </c>
      <c r="O853">
        <v>2000</v>
      </c>
      <c r="P853" t="s">
        <v>640</v>
      </c>
      <c r="Q853">
        <v>1.5570000000000001E-2</v>
      </c>
    </row>
    <row r="854" spans="14:17">
      <c r="N854" t="s">
        <v>23</v>
      </c>
      <c r="O854">
        <v>2000</v>
      </c>
      <c r="P854" t="s">
        <v>641</v>
      </c>
      <c r="Q854">
        <v>-0.82483799999999996</v>
      </c>
    </row>
    <row r="855" spans="14:17">
      <c r="N855" t="s">
        <v>23</v>
      </c>
      <c r="O855">
        <v>2000</v>
      </c>
      <c r="P855" t="s">
        <v>642</v>
      </c>
      <c r="Q855">
        <v>5.271E-2</v>
      </c>
    </row>
    <row r="856" spans="14:17">
      <c r="N856" t="s">
        <v>171</v>
      </c>
      <c r="O856">
        <v>2005</v>
      </c>
      <c r="P856" t="s">
        <v>638</v>
      </c>
      <c r="Q856">
        <v>58.35</v>
      </c>
    </row>
    <row r="857" spans="14:17">
      <c r="N857" t="s">
        <v>171</v>
      </c>
      <c r="O857">
        <v>2005</v>
      </c>
      <c r="P857" t="s">
        <v>639</v>
      </c>
      <c r="Q857">
        <v>2.9417499999999999</v>
      </c>
    </row>
    <row r="858" spans="14:17">
      <c r="N858" t="s">
        <v>171</v>
      </c>
      <c r="O858">
        <v>2005</v>
      </c>
      <c r="P858" t="s">
        <v>640</v>
      </c>
      <c r="Q858">
        <v>14.068</v>
      </c>
    </row>
    <row r="859" spans="14:17">
      <c r="N859" t="s">
        <v>171</v>
      </c>
      <c r="O859">
        <v>2005</v>
      </c>
      <c r="P859" t="s">
        <v>642</v>
      </c>
      <c r="Q859">
        <v>3.8559999999999999</v>
      </c>
    </row>
    <row r="860" spans="14:17">
      <c r="N860" t="s">
        <v>353</v>
      </c>
      <c r="O860">
        <v>2003</v>
      </c>
      <c r="P860" t="s">
        <v>638</v>
      </c>
      <c r="Q860">
        <v>4.0545999999999998</v>
      </c>
    </row>
    <row r="861" spans="14:17">
      <c r="N861" t="s">
        <v>353</v>
      </c>
      <c r="O861">
        <v>2003</v>
      </c>
      <c r="P861" t="s">
        <v>640</v>
      </c>
      <c r="Q861">
        <v>21.378769999999999</v>
      </c>
    </row>
    <row r="862" spans="14:17">
      <c r="N862" t="s">
        <v>353</v>
      </c>
      <c r="O862">
        <v>2003</v>
      </c>
      <c r="P862" t="s">
        <v>641</v>
      </c>
      <c r="Q862">
        <v>-37.693870000000004</v>
      </c>
    </row>
    <row r="863" spans="14:17">
      <c r="N863" t="s">
        <v>353</v>
      </c>
      <c r="O863">
        <v>2003</v>
      </c>
      <c r="P863" t="s">
        <v>642</v>
      </c>
      <c r="Q863">
        <v>0.28062999999999999</v>
      </c>
    </row>
    <row r="864" spans="14:17">
      <c r="N864" t="s">
        <v>283</v>
      </c>
      <c r="O864">
        <v>2005</v>
      </c>
      <c r="P864" t="s">
        <v>638</v>
      </c>
      <c r="Q864">
        <v>1.76037</v>
      </c>
    </row>
    <row r="865" spans="14:17">
      <c r="N865" t="s">
        <v>283</v>
      </c>
      <c r="O865">
        <v>2005</v>
      </c>
      <c r="P865" t="s">
        <v>639</v>
      </c>
      <c r="Q865">
        <v>0.77900000000000003</v>
      </c>
    </row>
    <row r="866" spans="14:17">
      <c r="N866" t="s">
        <v>283</v>
      </c>
      <c r="O866">
        <v>2005</v>
      </c>
      <c r="P866" t="s">
        <v>640</v>
      </c>
      <c r="Q866">
        <v>3.35283</v>
      </c>
    </row>
    <row r="867" spans="14:17">
      <c r="N867" t="s">
        <v>283</v>
      </c>
      <c r="O867">
        <v>2005</v>
      </c>
      <c r="P867" t="s">
        <v>641</v>
      </c>
      <c r="Q867">
        <v>11.491580000000001</v>
      </c>
    </row>
    <row r="868" spans="14:17">
      <c r="N868" t="s">
        <v>283</v>
      </c>
      <c r="O868">
        <v>2005</v>
      </c>
      <c r="P868" t="s">
        <v>642</v>
      </c>
      <c r="Q868">
        <v>0.26582</v>
      </c>
    </row>
    <row r="869" spans="14:17">
      <c r="N869" t="s">
        <v>197</v>
      </c>
      <c r="O869">
        <v>2013</v>
      </c>
      <c r="P869" t="s">
        <v>638</v>
      </c>
      <c r="Q869">
        <v>236.93639999999999</v>
      </c>
    </row>
    <row r="870" spans="14:17">
      <c r="N870" t="s">
        <v>197</v>
      </c>
      <c r="O870">
        <v>2013</v>
      </c>
      <c r="P870" t="s">
        <v>639</v>
      </c>
      <c r="Q870">
        <v>18.976650000000003</v>
      </c>
    </row>
    <row r="871" spans="14:17">
      <c r="N871" t="s">
        <v>197</v>
      </c>
      <c r="O871">
        <v>2013</v>
      </c>
      <c r="P871" t="s">
        <v>640</v>
      </c>
      <c r="Q871">
        <v>50.917449999999995</v>
      </c>
    </row>
    <row r="872" spans="14:17">
      <c r="N872" t="s">
        <v>197</v>
      </c>
      <c r="O872">
        <v>2013</v>
      </c>
      <c r="P872" t="s">
        <v>641</v>
      </c>
      <c r="Q872">
        <v>-86.101830000000007</v>
      </c>
    </row>
    <row r="873" spans="14:17">
      <c r="N873" t="s">
        <v>197</v>
      </c>
      <c r="O873">
        <v>2013</v>
      </c>
      <c r="P873" t="s">
        <v>642</v>
      </c>
      <c r="Q873">
        <v>11.830399999999999</v>
      </c>
    </row>
    <row r="874" spans="14:17">
      <c r="N874" t="s">
        <v>476</v>
      </c>
      <c r="O874">
        <v>2010</v>
      </c>
      <c r="P874" t="s">
        <v>638</v>
      </c>
      <c r="Q874">
        <v>1.2729999999999999</v>
      </c>
    </row>
    <row r="875" spans="14:17">
      <c r="N875" t="s">
        <v>476</v>
      </c>
      <c r="O875">
        <v>2010</v>
      </c>
      <c r="P875" t="s">
        <v>639</v>
      </c>
      <c r="Q875">
        <v>0.65600000000000003</v>
      </c>
    </row>
    <row r="876" spans="14:17">
      <c r="N876" t="s">
        <v>476</v>
      </c>
      <c r="O876">
        <v>2010</v>
      </c>
      <c r="P876" t="s">
        <v>640</v>
      </c>
      <c r="Q876">
        <v>5.7089999999999996</v>
      </c>
    </row>
    <row r="877" spans="14:17">
      <c r="N877" t="s">
        <v>476</v>
      </c>
      <c r="O877">
        <v>2010</v>
      </c>
      <c r="P877" t="s">
        <v>641</v>
      </c>
      <c r="Q877">
        <v>-2.0920000000000001</v>
      </c>
    </row>
    <row r="878" spans="14:17">
      <c r="N878" t="s">
        <v>476</v>
      </c>
      <c r="O878">
        <v>2010</v>
      </c>
      <c r="P878" t="s">
        <v>642</v>
      </c>
      <c r="Q878">
        <v>0.54600000000000004</v>
      </c>
    </row>
    <row r="879" spans="14:17">
      <c r="N879" t="s">
        <v>105</v>
      </c>
      <c r="O879">
        <v>2010</v>
      </c>
      <c r="P879" t="s">
        <v>638</v>
      </c>
      <c r="Q879">
        <v>56.472259278739998</v>
      </c>
    </row>
    <row r="880" spans="14:17">
      <c r="N880" t="s">
        <v>105</v>
      </c>
      <c r="O880">
        <v>2010</v>
      </c>
      <c r="P880" t="s">
        <v>639</v>
      </c>
      <c r="Q880">
        <v>1.2585261000000001</v>
      </c>
    </row>
    <row r="881" spans="14:17">
      <c r="N881" t="s">
        <v>105</v>
      </c>
      <c r="O881">
        <v>2010</v>
      </c>
      <c r="P881" t="s">
        <v>640</v>
      </c>
      <c r="Q881">
        <v>8.2548399999999997</v>
      </c>
    </row>
    <row r="882" spans="14:17">
      <c r="N882" t="s">
        <v>105</v>
      </c>
      <c r="O882">
        <v>2010</v>
      </c>
      <c r="P882" t="s">
        <v>642</v>
      </c>
      <c r="Q882">
        <v>0.38157000000000002</v>
      </c>
    </row>
    <row r="883" spans="14:17">
      <c r="N883" t="s">
        <v>195</v>
      </c>
      <c r="O883">
        <v>2010</v>
      </c>
      <c r="P883" t="s">
        <v>638</v>
      </c>
      <c r="Q883">
        <v>0.25069999999999998</v>
      </c>
    </row>
    <row r="884" spans="14:17">
      <c r="N884" t="s">
        <v>195</v>
      </c>
      <c r="O884">
        <v>2010</v>
      </c>
      <c r="P884" t="s">
        <v>639</v>
      </c>
      <c r="Q884">
        <v>0</v>
      </c>
    </row>
    <row r="885" spans="14:17">
      <c r="N885" t="s">
        <v>195</v>
      </c>
      <c r="O885">
        <v>2010</v>
      </c>
      <c r="P885" t="s">
        <v>640</v>
      </c>
      <c r="Q885">
        <v>0.96626000000000001</v>
      </c>
    </row>
    <row r="886" spans="14:17">
      <c r="N886" t="s">
        <v>195</v>
      </c>
      <c r="O886">
        <v>2010</v>
      </c>
      <c r="P886" t="s">
        <v>641</v>
      </c>
      <c r="Q886">
        <v>0.20602999999999999</v>
      </c>
    </row>
    <row r="887" spans="14:17">
      <c r="N887" t="s">
        <v>195</v>
      </c>
      <c r="O887">
        <v>2010</v>
      </c>
      <c r="P887" t="s">
        <v>642</v>
      </c>
      <c r="Q887">
        <v>5.9630000000000002E-2</v>
      </c>
    </row>
    <row r="888" spans="14:17">
      <c r="N888" t="s">
        <v>251</v>
      </c>
      <c r="O888">
        <v>2006</v>
      </c>
      <c r="P888" t="s">
        <v>638</v>
      </c>
      <c r="Q888">
        <v>0.117052</v>
      </c>
    </row>
    <row r="889" spans="14:17">
      <c r="N889" t="s">
        <v>251</v>
      </c>
      <c r="O889">
        <v>2006</v>
      </c>
      <c r="P889" t="s">
        <v>640</v>
      </c>
      <c r="Q889">
        <v>2.8989999999999998E-2</v>
      </c>
    </row>
    <row r="890" spans="14:17">
      <c r="N890" t="s">
        <v>251</v>
      </c>
      <c r="O890">
        <v>2006</v>
      </c>
      <c r="P890" t="s">
        <v>641</v>
      </c>
      <c r="Q890">
        <v>-1.69197</v>
      </c>
    </row>
    <row r="891" spans="14:17">
      <c r="N891" t="s">
        <v>251</v>
      </c>
      <c r="O891">
        <v>2006</v>
      </c>
      <c r="P891" t="s">
        <v>642</v>
      </c>
      <c r="Q891">
        <v>4.6145000000000005E-2</v>
      </c>
    </row>
    <row r="892" spans="14:17">
      <c r="N892" t="s">
        <v>35</v>
      </c>
      <c r="O892">
        <v>1990</v>
      </c>
      <c r="P892" t="s">
        <v>638</v>
      </c>
      <c r="Q892">
        <v>9.9284789999999994</v>
      </c>
    </row>
    <row r="893" spans="14:17">
      <c r="N893" t="s">
        <v>35</v>
      </c>
      <c r="O893">
        <v>1990</v>
      </c>
      <c r="P893" t="s">
        <v>639</v>
      </c>
      <c r="Q893">
        <v>5.116905</v>
      </c>
    </row>
    <row r="894" spans="14:17">
      <c r="N894" t="s">
        <v>35</v>
      </c>
      <c r="O894">
        <v>1990</v>
      </c>
      <c r="P894" t="s">
        <v>640</v>
      </c>
      <c r="Q894">
        <v>0.33872399999999997</v>
      </c>
    </row>
    <row r="895" spans="14:17">
      <c r="N895" t="s">
        <v>35</v>
      </c>
      <c r="O895">
        <v>1990</v>
      </c>
      <c r="P895" t="s">
        <v>641</v>
      </c>
      <c r="Q895">
        <v>-1.4961520000000001</v>
      </c>
    </row>
    <row r="896" spans="14:17">
      <c r="N896" t="s">
        <v>35</v>
      </c>
      <c r="O896">
        <v>1990</v>
      </c>
      <c r="P896" t="s">
        <v>642</v>
      </c>
      <c r="Q896">
        <v>0.62207500000000004</v>
      </c>
    </row>
    <row r="897" spans="14:17">
      <c r="N897" t="s">
        <v>167</v>
      </c>
      <c r="O897">
        <v>2000</v>
      </c>
      <c r="P897" t="s">
        <v>638</v>
      </c>
      <c r="Q897">
        <v>20.763529999999999</v>
      </c>
    </row>
    <row r="898" spans="14:17">
      <c r="N898" t="s">
        <v>167</v>
      </c>
      <c r="O898">
        <v>2000</v>
      </c>
      <c r="P898" t="s">
        <v>639</v>
      </c>
      <c r="Q898">
        <v>3.9543900000000001</v>
      </c>
    </row>
    <row r="899" spans="14:17">
      <c r="N899" t="s">
        <v>167</v>
      </c>
      <c r="O899">
        <v>2000</v>
      </c>
      <c r="P899" t="s">
        <v>640</v>
      </c>
      <c r="Q899">
        <v>7.6376299999999997</v>
      </c>
    </row>
    <row r="900" spans="14:17">
      <c r="N900" t="s">
        <v>167</v>
      </c>
      <c r="O900">
        <v>2000</v>
      </c>
      <c r="P900" t="s">
        <v>641</v>
      </c>
      <c r="Q900">
        <v>-2.1420100000000004</v>
      </c>
    </row>
    <row r="901" spans="14:17">
      <c r="N901" t="s">
        <v>167</v>
      </c>
      <c r="O901">
        <v>2000</v>
      </c>
      <c r="P901" t="s">
        <v>642</v>
      </c>
      <c r="Q901">
        <v>1.88232</v>
      </c>
    </row>
    <row r="902" spans="14:17">
      <c r="N902" t="s">
        <v>155</v>
      </c>
      <c r="O902">
        <v>2018</v>
      </c>
      <c r="P902" t="s">
        <v>638</v>
      </c>
      <c r="Q902">
        <v>373.10133791759677</v>
      </c>
    </row>
    <row r="903" spans="14:17">
      <c r="N903" t="s">
        <v>155</v>
      </c>
      <c r="O903">
        <v>2018</v>
      </c>
      <c r="P903" t="s">
        <v>639</v>
      </c>
      <c r="Q903">
        <v>65.204475987885132</v>
      </c>
    </row>
    <row r="904" spans="14:17">
      <c r="N904" t="s">
        <v>155</v>
      </c>
      <c r="O904">
        <v>2018</v>
      </c>
      <c r="P904" t="s">
        <v>640</v>
      </c>
      <c r="Q904">
        <v>64.871881904287676</v>
      </c>
    </row>
    <row r="905" spans="14:17">
      <c r="N905" t="s">
        <v>155</v>
      </c>
      <c r="O905">
        <v>2018</v>
      </c>
      <c r="P905" t="s">
        <v>644</v>
      </c>
      <c r="Q905">
        <v>-94.569690503297892</v>
      </c>
    </row>
    <row r="906" spans="14:17">
      <c r="N906" t="s">
        <v>155</v>
      </c>
      <c r="O906">
        <v>2018</v>
      </c>
      <c r="P906" t="s">
        <v>642</v>
      </c>
      <c r="Q906">
        <v>17.76389190646227</v>
      </c>
    </row>
    <row r="907" spans="14:17">
      <c r="N907" t="s">
        <v>155</v>
      </c>
      <c r="O907">
        <v>2018</v>
      </c>
      <c r="P907" t="s">
        <v>643</v>
      </c>
      <c r="Q907">
        <v>0</v>
      </c>
    </row>
    <row r="908" spans="14:17">
      <c r="N908" t="s">
        <v>480</v>
      </c>
      <c r="O908">
        <v>2014</v>
      </c>
      <c r="P908" t="s">
        <v>638</v>
      </c>
      <c r="Q908">
        <v>1.121454E-2</v>
      </c>
    </row>
    <row r="909" spans="14:17">
      <c r="N909" t="s">
        <v>480</v>
      </c>
      <c r="O909">
        <v>2014</v>
      </c>
      <c r="P909" t="s">
        <v>639</v>
      </c>
      <c r="Q909">
        <v>0</v>
      </c>
    </row>
    <row r="910" spans="14:17">
      <c r="N910" t="s">
        <v>480</v>
      </c>
      <c r="O910">
        <v>2014</v>
      </c>
      <c r="P910" t="s">
        <v>640</v>
      </c>
      <c r="Q910">
        <v>5.0867000000000004E-3</v>
      </c>
    </row>
    <row r="911" spans="14:17">
      <c r="N911" t="s">
        <v>480</v>
      </c>
      <c r="O911">
        <v>2014</v>
      </c>
      <c r="P911" t="s">
        <v>641</v>
      </c>
      <c r="Q911">
        <v>-3.3399999999999999E-5</v>
      </c>
    </row>
    <row r="912" spans="14:17">
      <c r="N912" t="s">
        <v>480</v>
      </c>
      <c r="O912">
        <v>2014</v>
      </c>
      <c r="P912" t="s">
        <v>642</v>
      </c>
      <c r="Q912">
        <v>2.1328999999999996E-3</v>
      </c>
    </row>
    <row r="913" spans="14:17">
      <c r="N913" t="s">
        <v>297</v>
      </c>
      <c r="O913">
        <v>1994</v>
      </c>
      <c r="P913" t="s">
        <v>638</v>
      </c>
      <c r="Q913">
        <v>6.8886251000000005</v>
      </c>
    </row>
    <row r="914" spans="14:17">
      <c r="N914" t="s">
        <v>297</v>
      </c>
      <c r="O914">
        <v>1994</v>
      </c>
      <c r="P914" t="s">
        <v>639</v>
      </c>
      <c r="Q914">
        <v>0.37046469999999998</v>
      </c>
    </row>
    <row r="915" spans="14:17">
      <c r="N915" t="s">
        <v>297</v>
      </c>
      <c r="O915">
        <v>1994</v>
      </c>
      <c r="P915" t="s">
        <v>640</v>
      </c>
      <c r="Q915">
        <v>29.730127899999999</v>
      </c>
    </row>
    <row r="916" spans="14:17">
      <c r="N916" t="s">
        <v>297</v>
      </c>
      <c r="O916">
        <v>1994</v>
      </c>
      <c r="P916" t="s">
        <v>641</v>
      </c>
      <c r="Q916">
        <v>913.56293999999991</v>
      </c>
    </row>
    <row r="917" spans="14:17">
      <c r="N917" t="s">
        <v>297</v>
      </c>
      <c r="O917">
        <v>1994</v>
      </c>
      <c r="P917" t="s">
        <v>642</v>
      </c>
      <c r="Q917">
        <v>2.2474819999999998</v>
      </c>
    </row>
    <row r="918" spans="14:17">
      <c r="N918" t="s">
        <v>325</v>
      </c>
      <c r="O918">
        <v>2000</v>
      </c>
      <c r="P918" t="s">
        <v>638</v>
      </c>
      <c r="Q918">
        <v>4.8979999999999997</v>
      </c>
    </row>
    <row r="919" spans="14:17">
      <c r="N919" t="s">
        <v>325</v>
      </c>
      <c r="O919">
        <v>2000</v>
      </c>
      <c r="P919" t="s">
        <v>639</v>
      </c>
      <c r="Q919">
        <v>0.159</v>
      </c>
    </row>
    <row r="920" spans="14:17">
      <c r="N920" t="s">
        <v>325</v>
      </c>
      <c r="O920">
        <v>2000</v>
      </c>
      <c r="P920" t="s">
        <v>640</v>
      </c>
      <c r="Q920">
        <v>21.80978</v>
      </c>
    </row>
    <row r="921" spans="14:17">
      <c r="N921" t="s">
        <v>325</v>
      </c>
      <c r="O921">
        <v>2000</v>
      </c>
      <c r="P921" t="s">
        <v>641</v>
      </c>
      <c r="Q921">
        <v>10.494</v>
      </c>
    </row>
    <row r="922" spans="14:17">
      <c r="N922" t="s">
        <v>325</v>
      </c>
      <c r="O922">
        <v>2000</v>
      </c>
      <c r="P922" t="s">
        <v>642</v>
      </c>
      <c r="Q922">
        <v>0.69299999999999995</v>
      </c>
    </row>
    <row r="923" spans="14:17">
      <c r="N923" t="s">
        <v>173</v>
      </c>
      <c r="O923">
        <v>2018</v>
      </c>
      <c r="P923" t="s">
        <v>638</v>
      </c>
      <c r="Q923">
        <v>226.29635094806275</v>
      </c>
    </row>
    <row r="924" spans="14:17">
      <c r="N924" t="s">
        <v>173</v>
      </c>
      <c r="O924">
        <v>2018</v>
      </c>
      <c r="P924" t="s">
        <v>639</v>
      </c>
      <c r="Q924">
        <v>56.525649951818977</v>
      </c>
    </row>
    <row r="925" spans="14:17">
      <c r="N925" t="s">
        <v>173</v>
      </c>
      <c r="O925">
        <v>2018</v>
      </c>
      <c r="P925" t="s">
        <v>640</v>
      </c>
      <c r="Q925">
        <v>44.238719176346812</v>
      </c>
    </row>
    <row r="926" spans="14:17">
      <c r="N926" t="s">
        <v>173</v>
      </c>
      <c r="O926">
        <v>2018</v>
      </c>
      <c r="P926" t="s">
        <v>644</v>
      </c>
      <c r="Q926">
        <v>2.64428269680575</v>
      </c>
    </row>
    <row r="927" spans="14:17">
      <c r="N927" t="s">
        <v>173</v>
      </c>
      <c r="O927">
        <v>2018</v>
      </c>
      <c r="P927" t="s">
        <v>642</v>
      </c>
      <c r="Q927">
        <v>12.183564704548058</v>
      </c>
    </row>
    <row r="928" spans="14:17">
      <c r="N928" t="s">
        <v>173</v>
      </c>
      <c r="O928">
        <v>2018</v>
      </c>
      <c r="P928" t="s">
        <v>643</v>
      </c>
      <c r="Q928">
        <v>0</v>
      </c>
    </row>
    <row r="929" spans="14:17">
      <c r="N929" t="s">
        <v>359</v>
      </c>
      <c r="O929">
        <v>2017</v>
      </c>
      <c r="P929" t="s">
        <v>638</v>
      </c>
      <c r="Q929">
        <v>6.1373749000000002</v>
      </c>
    </row>
    <row r="930" spans="14:17">
      <c r="N930" t="s">
        <v>359</v>
      </c>
      <c r="O930">
        <v>2017</v>
      </c>
      <c r="P930" t="s">
        <v>639</v>
      </c>
      <c r="Q930">
        <v>0.81333220000000006</v>
      </c>
    </row>
    <row r="931" spans="14:17">
      <c r="N931" t="s">
        <v>359</v>
      </c>
      <c r="O931">
        <v>2017</v>
      </c>
      <c r="P931" t="s">
        <v>640</v>
      </c>
      <c r="Q931">
        <v>23.977028999999998</v>
      </c>
    </row>
    <row r="932" spans="14:17">
      <c r="N932" t="s">
        <v>359</v>
      </c>
      <c r="O932">
        <v>2017</v>
      </c>
      <c r="P932" t="s">
        <v>641</v>
      </c>
      <c r="Q932">
        <v>1.0426059999999999</v>
      </c>
    </row>
    <row r="933" spans="14:17">
      <c r="N933" t="s">
        <v>359</v>
      </c>
      <c r="O933">
        <v>2017</v>
      </c>
      <c r="P933" t="s">
        <v>642</v>
      </c>
      <c r="Q933">
        <v>1.0787413899999998</v>
      </c>
    </row>
    <row r="934" spans="14:17">
      <c r="N934" t="s">
        <v>359</v>
      </c>
      <c r="O934">
        <v>2017</v>
      </c>
      <c r="P934" t="s">
        <v>643</v>
      </c>
      <c r="Q934">
        <v>0</v>
      </c>
    </row>
    <row r="935" spans="14:17">
      <c r="N935" t="s">
        <v>109</v>
      </c>
      <c r="O935">
        <v>2018</v>
      </c>
      <c r="P935" t="s">
        <v>638</v>
      </c>
      <c r="Q935">
        <v>5547.2079389983119</v>
      </c>
    </row>
    <row r="936" spans="14:17">
      <c r="N936" t="s">
        <v>109</v>
      </c>
      <c r="O936">
        <v>2018</v>
      </c>
      <c r="P936" t="s">
        <v>639</v>
      </c>
      <c r="Q936">
        <v>376.50155519017846</v>
      </c>
    </row>
    <row r="937" spans="14:17">
      <c r="N937" t="s">
        <v>109</v>
      </c>
      <c r="O937">
        <v>2018</v>
      </c>
      <c r="P937" t="s">
        <v>640</v>
      </c>
      <c r="Q937">
        <v>618.50173932908206</v>
      </c>
    </row>
    <row r="938" spans="14:17">
      <c r="N938" t="s">
        <v>109</v>
      </c>
      <c r="O938">
        <v>2018</v>
      </c>
      <c r="P938" t="s">
        <v>644</v>
      </c>
      <c r="Q938">
        <v>-773.49635894768119</v>
      </c>
    </row>
    <row r="939" spans="14:17">
      <c r="N939" t="s">
        <v>109</v>
      </c>
      <c r="O939">
        <v>2018</v>
      </c>
      <c r="P939" t="s">
        <v>642</v>
      </c>
      <c r="Q939">
        <v>134.43838353218274</v>
      </c>
    </row>
    <row r="940" spans="14:17">
      <c r="N940" t="s">
        <v>109</v>
      </c>
      <c r="O940">
        <v>2018</v>
      </c>
      <c r="P940" t="s">
        <v>643</v>
      </c>
      <c r="Q940">
        <v>0</v>
      </c>
    </row>
    <row r="941" spans="14:17">
      <c r="N941" t="s">
        <v>217</v>
      </c>
      <c r="O941">
        <v>2012</v>
      </c>
      <c r="P941" t="s">
        <v>638</v>
      </c>
      <c r="Q941">
        <v>168.13476</v>
      </c>
    </row>
    <row r="942" spans="14:17">
      <c r="N942" t="s">
        <v>217</v>
      </c>
      <c r="O942">
        <v>2012</v>
      </c>
      <c r="P942" t="s">
        <v>639</v>
      </c>
      <c r="Q942">
        <v>7.8282735499999996</v>
      </c>
    </row>
    <row r="943" spans="14:17">
      <c r="N943" t="s">
        <v>217</v>
      </c>
      <c r="O943">
        <v>2012</v>
      </c>
      <c r="P943" t="s">
        <v>640</v>
      </c>
      <c r="Q943">
        <v>21.647400000000001</v>
      </c>
    </row>
    <row r="944" spans="14:17">
      <c r="N944" t="s">
        <v>217</v>
      </c>
      <c r="O944">
        <v>2012</v>
      </c>
      <c r="P944" t="s">
        <v>641</v>
      </c>
      <c r="Q944">
        <v>-2.8574799999999998</v>
      </c>
    </row>
    <row r="945" spans="14:17">
      <c r="N945" t="s">
        <v>217</v>
      </c>
      <c r="O945">
        <v>2012</v>
      </c>
      <c r="P945" t="s">
        <v>642</v>
      </c>
      <c r="Q945">
        <v>7.6595000000000004</v>
      </c>
    </row>
    <row r="946" spans="14:17">
      <c r="N946" t="s">
        <v>79</v>
      </c>
      <c r="O946">
        <v>2004</v>
      </c>
      <c r="P946" t="s">
        <v>638</v>
      </c>
      <c r="Q946">
        <v>0.21883699999999998</v>
      </c>
    </row>
    <row r="947" spans="14:17">
      <c r="N947" t="s">
        <v>79</v>
      </c>
      <c r="O947">
        <v>2004</v>
      </c>
      <c r="P947" t="s">
        <v>639</v>
      </c>
      <c r="Q947">
        <v>3.8550000000000001E-2</v>
      </c>
    </row>
    <row r="948" spans="14:17">
      <c r="N948" t="s">
        <v>79</v>
      </c>
      <c r="O948">
        <v>2004</v>
      </c>
      <c r="P948" t="s">
        <v>640</v>
      </c>
      <c r="Q948">
        <v>6.0593000000000001E-2</v>
      </c>
    </row>
    <row r="949" spans="14:17">
      <c r="N949" t="s">
        <v>79</v>
      </c>
      <c r="O949">
        <v>2004</v>
      </c>
      <c r="P949" t="s">
        <v>641</v>
      </c>
      <c r="Q949">
        <v>-3.4269000000000001E-2</v>
      </c>
    </row>
    <row r="950" spans="14:17">
      <c r="N950" t="s">
        <v>79</v>
      </c>
      <c r="O950">
        <v>2004</v>
      </c>
      <c r="P950" t="s">
        <v>642</v>
      </c>
      <c r="Q950">
        <v>6.3044000000000003E-2</v>
      </c>
    </row>
    <row r="951" spans="14:17">
      <c r="N951" t="s">
        <v>79</v>
      </c>
      <c r="O951">
        <v>2004</v>
      </c>
      <c r="P951" t="s">
        <v>643</v>
      </c>
      <c r="Q951">
        <v>0</v>
      </c>
    </row>
    <row r="952" spans="14:17">
      <c r="N952" t="s">
        <v>181</v>
      </c>
      <c r="O952">
        <v>1999</v>
      </c>
      <c r="P952" t="s">
        <v>638</v>
      </c>
      <c r="Q952">
        <v>143.56120000000001</v>
      </c>
    </row>
    <row r="953" spans="14:17">
      <c r="N953" t="s">
        <v>181</v>
      </c>
      <c r="O953">
        <v>1999</v>
      </c>
      <c r="P953" t="s">
        <v>639</v>
      </c>
      <c r="Q953">
        <v>9.2062000000000008</v>
      </c>
    </row>
    <row r="954" spans="14:17">
      <c r="N954" t="s">
        <v>181</v>
      </c>
      <c r="O954">
        <v>1999</v>
      </c>
      <c r="P954" t="s">
        <v>640</v>
      </c>
      <c r="Q954">
        <v>32.959699999999998</v>
      </c>
    </row>
    <row r="955" spans="14:17">
      <c r="N955" t="s">
        <v>181</v>
      </c>
      <c r="O955">
        <v>1999</v>
      </c>
      <c r="P955" t="s">
        <v>641</v>
      </c>
      <c r="Q955">
        <v>-14.290799999999999</v>
      </c>
    </row>
    <row r="956" spans="14:17">
      <c r="N956" t="s">
        <v>181</v>
      </c>
      <c r="O956">
        <v>1999</v>
      </c>
      <c r="P956" t="s">
        <v>642</v>
      </c>
      <c r="Q956">
        <v>6.4651399999999999</v>
      </c>
    </row>
    <row r="957" spans="14:17">
      <c r="N957" t="s">
        <v>203</v>
      </c>
      <c r="O957">
        <v>2013</v>
      </c>
      <c r="P957" t="s">
        <v>638</v>
      </c>
      <c r="Q957">
        <v>147.70332999999999</v>
      </c>
    </row>
    <row r="958" spans="14:17">
      <c r="N958" t="s">
        <v>203</v>
      </c>
      <c r="O958">
        <v>2013</v>
      </c>
      <c r="P958" t="s">
        <v>639</v>
      </c>
      <c r="Q958">
        <v>31.767389999999999</v>
      </c>
    </row>
    <row r="959" spans="14:17">
      <c r="N959" t="s">
        <v>203</v>
      </c>
      <c r="O959">
        <v>2013</v>
      </c>
      <c r="P959" t="s">
        <v>640</v>
      </c>
      <c r="Q959">
        <v>81.166039999999995</v>
      </c>
    </row>
    <row r="960" spans="14:17">
      <c r="N960" t="s">
        <v>203</v>
      </c>
      <c r="O960">
        <v>2013</v>
      </c>
      <c r="P960" t="s">
        <v>641</v>
      </c>
      <c r="Q960">
        <v>-34.256050000000002</v>
      </c>
    </row>
    <row r="961" spans="14:17">
      <c r="N961" t="s">
        <v>203</v>
      </c>
      <c r="O961">
        <v>2013</v>
      </c>
      <c r="P961" t="s">
        <v>642</v>
      </c>
      <c r="Q961">
        <v>17.805099999999999</v>
      </c>
    </row>
    <row r="962" spans="14:17">
      <c r="N962" t="s">
        <v>203</v>
      </c>
      <c r="O962">
        <v>2013</v>
      </c>
      <c r="P962" t="s">
        <v>643</v>
      </c>
      <c r="Q962">
        <v>0</v>
      </c>
    </row>
    <row r="963" spans="14:17">
      <c r="N963" t="s">
        <v>484</v>
      </c>
      <c r="O963">
        <v>2000</v>
      </c>
      <c r="P963" t="s">
        <v>638</v>
      </c>
      <c r="Q963">
        <v>7.0010000000000003E-2</v>
      </c>
    </row>
    <row r="964" spans="14:17">
      <c r="N964" t="s">
        <v>484</v>
      </c>
      <c r="O964">
        <v>2000</v>
      </c>
      <c r="P964" t="s">
        <v>639</v>
      </c>
      <c r="Q964">
        <v>0</v>
      </c>
    </row>
    <row r="965" spans="14:17">
      <c r="N965" t="s">
        <v>484</v>
      </c>
      <c r="O965">
        <v>2000</v>
      </c>
      <c r="P965" t="s">
        <v>640</v>
      </c>
      <c r="Q965">
        <v>0.50408999999999993</v>
      </c>
    </row>
    <row r="966" spans="14:17">
      <c r="N966" t="s">
        <v>484</v>
      </c>
      <c r="O966">
        <v>2000</v>
      </c>
      <c r="P966" t="s">
        <v>641</v>
      </c>
      <c r="Q966">
        <v>-7.9131400000000003</v>
      </c>
    </row>
    <row r="967" spans="14:17">
      <c r="N967" t="s">
        <v>484</v>
      </c>
      <c r="O967">
        <v>2000</v>
      </c>
      <c r="P967" t="s">
        <v>642</v>
      </c>
      <c r="Q967">
        <v>1.213E-2</v>
      </c>
    </row>
    <row r="968" spans="14:17">
      <c r="N968" t="s">
        <v>484</v>
      </c>
      <c r="O968">
        <v>2000</v>
      </c>
      <c r="P968" t="s">
        <v>643</v>
      </c>
      <c r="Q968">
        <v>0</v>
      </c>
    </row>
    <row r="969" spans="14:17">
      <c r="N969" t="s">
        <v>269</v>
      </c>
      <c r="O969">
        <v>1994</v>
      </c>
      <c r="P969" t="s">
        <v>638</v>
      </c>
      <c r="Q969">
        <v>0.1028308887</v>
      </c>
    </row>
    <row r="970" spans="14:17">
      <c r="N970" t="s">
        <v>269</v>
      </c>
      <c r="O970">
        <v>1994</v>
      </c>
      <c r="P970" t="s">
        <v>640</v>
      </c>
      <c r="Q970">
        <v>0.43068214799999999</v>
      </c>
    </row>
    <row r="971" spans="14:17">
      <c r="N971" t="s">
        <v>269</v>
      </c>
      <c r="O971">
        <v>1994</v>
      </c>
      <c r="P971" t="s">
        <v>641</v>
      </c>
      <c r="Q971">
        <v>-8.1981570000000004E-2</v>
      </c>
    </row>
    <row r="972" spans="14:17">
      <c r="N972" t="s">
        <v>269</v>
      </c>
      <c r="O972">
        <v>1994</v>
      </c>
      <c r="P972" t="s">
        <v>642</v>
      </c>
      <c r="Q972">
        <v>2.7321601000000001E-2</v>
      </c>
    </row>
    <row r="973" spans="14:17">
      <c r="N973" t="s">
        <v>265</v>
      </c>
      <c r="O973">
        <v>2012</v>
      </c>
      <c r="P973" t="s">
        <v>638</v>
      </c>
      <c r="Q973">
        <v>23.549083</v>
      </c>
    </row>
    <row r="974" spans="14:17">
      <c r="N974" t="s">
        <v>265</v>
      </c>
      <c r="O974">
        <v>2012</v>
      </c>
      <c r="P974" t="s">
        <v>639</v>
      </c>
      <c r="Q974">
        <v>1.3979999999999999</v>
      </c>
    </row>
    <row r="975" spans="14:17">
      <c r="N975" t="s">
        <v>265</v>
      </c>
      <c r="O975">
        <v>2012</v>
      </c>
      <c r="P975" t="s">
        <v>640</v>
      </c>
      <c r="Q975">
        <v>10.879790000000002</v>
      </c>
    </row>
    <row r="976" spans="14:17">
      <c r="N976" t="s">
        <v>265</v>
      </c>
      <c r="O976">
        <v>2012</v>
      </c>
      <c r="P976" t="s">
        <v>641</v>
      </c>
      <c r="Q976">
        <v>-1.54</v>
      </c>
    </row>
    <row r="977" spans="14:17">
      <c r="N977" t="s">
        <v>265</v>
      </c>
      <c r="O977">
        <v>2012</v>
      </c>
      <c r="P977" t="s">
        <v>642</v>
      </c>
      <c r="Q977">
        <v>2.1160000000000001</v>
      </c>
    </row>
    <row r="978" spans="14:17">
      <c r="N978" t="s">
        <v>87</v>
      </c>
      <c r="O978">
        <v>1994</v>
      </c>
      <c r="P978" t="s">
        <v>638</v>
      </c>
      <c r="Q978">
        <v>297.56635</v>
      </c>
    </row>
    <row r="979" spans="14:17">
      <c r="N979" t="s">
        <v>87</v>
      </c>
      <c r="O979">
        <v>1994</v>
      </c>
      <c r="P979" t="s">
        <v>639</v>
      </c>
      <c r="Q979">
        <v>30.386220000000002</v>
      </c>
    </row>
    <row r="980" spans="14:17">
      <c r="N980" t="s">
        <v>87</v>
      </c>
      <c r="O980">
        <v>1994</v>
      </c>
      <c r="P980" t="s">
        <v>640</v>
      </c>
      <c r="Q980">
        <v>35.45552</v>
      </c>
    </row>
    <row r="981" spans="14:17">
      <c r="N981" t="s">
        <v>87</v>
      </c>
      <c r="O981">
        <v>1994</v>
      </c>
      <c r="P981" t="s">
        <v>641</v>
      </c>
      <c r="Q981">
        <v>-18.615959999999998</v>
      </c>
    </row>
    <row r="982" spans="14:17">
      <c r="N982" t="s">
        <v>87</v>
      </c>
      <c r="O982">
        <v>1994</v>
      </c>
      <c r="P982" t="s">
        <v>642</v>
      </c>
      <c r="Q982">
        <v>16.429069999999999</v>
      </c>
    </row>
    <row r="983" spans="14:17">
      <c r="N983" t="s">
        <v>253</v>
      </c>
      <c r="O983">
        <v>2000</v>
      </c>
      <c r="P983" t="s">
        <v>638</v>
      </c>
      <c r="Q983">
        <v>2.6282100000000002</v>
      </c>
    </row>
    <row r="984" spans="14:17">
      <c r="N984" t="s">
        <v>253</v>
      </c>
      <c r="O984">
        <v>2000</v>
      </c>
      <c r="P984" t="s">
        <v>639</v>
      </c>
      <c r="Q984">
        <v>1.00553</v>
      </c>
    </row>
    <row r="985" spans="14:17">
      <c r="N985" t="s">
        <v>253</v>
      </c>
      <c r="O985">
        <v>2000</v>
      </c>
      <c r="P985" t="s">
        <v>640</v>
      </c>
      <c r="Q985">
        <v>10.35937</v>
      </c>
    </row>
    <row r="986" spans="14:17">
      <c r="N986" t="s">
        <v>253</v>
      </c>
      <c r="O986">
        <v>2000</v>
      </c>
      <c r="P986" t="s">
        <v>641</v>
      </c>
      <c r="Q986">
        <v>40.310379999999995</v>
      </c>
    </row>
    <row r="987" spans="14:17">
      <c r="N987" t="s">
        <v>253</v>
      </c>
      <c r="O987">
        <v>2000</v>
      </c>
      <c r="P987" t="s">
        <v>642</v>
      </c>
      <c r="Q987">
        <v>0.41158999999999996</v>
      </c>
    </row>
    <row r="988" spans="14:17">
      <c r="N988" t="s">
        <v>127</v>
      </c>
      <c r="O988">
        <v>2006</v>
      </c>
      <c r="P988" t="s">
        <v>638</v>
      </c>
      <c r="Q988">
        <v>10.620620000000001</v>
      </c>
    </row>
    <row r="989" spans="14:17">
      <c r="N989" t="s">
        <v>127</v>
      </c>
      <c r="O989">
        <v>2006</v>
      </c>
      <c r="P989" t="s">
        <v>639</v>
      </c>
      <c r="Q989">
        <v>0.92691999999999997</v>
      </c>
    </row>
    <row r="990" spans="14:17">
      <c r="N990" t="s">
        <v>127</v>
      </c>
      <c r="O990">
        <v>2006</v>
      </c>
      <c r="P990" t="s">
        <v>640</v>
      </c>
      <c r="Q990">
        <v>9.0054999999999996</v>
      </c>
    </row>
    <row r="991" spans="14:17">
      <c r="N991" t="s">
        <v>127</v>
      </c>
      <c r="O991">
        <v>2006</v>
      </c>
      <c r="P991" t="s">
        <v>641</v>
      </c>
      <c r="Q991">
        <v>-83</v>
      </c>
    </row>
    <row r="992" spans="14:17">
      <c r="N992" t="s">
        <v>127</v>
      </c>
      <c r="O992">
        <v>2006</v>
      </c>
      <c r="P992" t="s">
        <v>642</v>
      </c>
      <c r="Q992">
        <v>0.63167999999999991</v>
      </c>
    </row>
  </sheetData>
  <mergeCells count="3">
    <mergeCell ref="T2:AG2"/>
    <mergeCell ref="AV2:BB2"/>
    <mergeCell ref="O2:Q2"/>
  </mergeCells>
  <phoneticPr fontId="6" type="noConversion"/>
  <pageMargins left="0.7" right="0.7" top="0.75" bottom="0.75" header="0.3" footer="0.3"/>
  <pageSetup paperSize="9" orientation="portrait" r:id="rId1"/>
  <legacyDrawing r:id="rId2"/>
  <tableParts count="5">
    <tablePart r:id="rId3"/>
    <tablePart r:id="rId4"/>
    <tablePart r:id="rId5"/>
    <tablePart r:id="rId6"/>
    <tablePart r:id="rId7"/>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Readme</vt:lpstr>
      <vt:lpstr>Assumptions and results</vt:lpstr>
      <vt:lpstr>Computation</vt:lpstr>
      <vt:lpstr>Data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Aline MOSNIER</dc:creator>
  <cp:lastModifiedBy>Clara Douzal</cp:lastModifiedBy>
  <dcterms:created xsi:type="dcterms:W3CDTF">2022-08-01T09:19:44Z</dcterms:created>
  <dcterms:modified xsi:type="dcterms:W3CDTF">2022-10-27T10:07:50Z</dcterms:modified>
</cp:coreProperties>
</file>